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bookViews>
    <workbookView xWindow="0" yWindow="120" windowWidth="19035" windowHeight="11760" activeTab="4"/>
  </bookViews>
  <sheets>
    <sheet name="General AC 011127042" sheetId="2" r:id="rId1"/>
    <sheet name="Canteen AC 200455562" sheetId="1" r:id="rId2"/>
    <sheet name="INCOME STATEMENT 2011" sheetId="3" r:id="rId3"/>
    <sheet name="BALANCE SHEET 2011" sheetId="4" r:id="rId4"/>
    <sheet name="FEE JUSTIFICATION 2012" sheetId="5" r:id="rId5"/>
  </sheets>
  <definedNames>
    <definedName name="_xlnm._FilterDatabase" localSheetId="1" hidden="1">'Canteen AC 200455562'!$A$1:$J$106</definedName>
    <definedName name="_xlnm._FilterDatabase" localSheetId="0" hidden="1">'General AC 011127042'!$A$1:$I$270</definedName>
    <definedName name="_xlnm.Print_Area" localSheetId="3">'BALANCE SHEET 2011'!$A$1:$M$54</definedName>
    <definedName name="_xlnm.Print_Area" localSheetId="1">'Canteen AC 200455562'!$A$1:$G$77</definedName>
    <definedName name="_xlnm.Print_Area" localSheetId="0">'General AC 011127042'!$A$1:$G$124</definedName>
    <definedName name="_xlnm.Print_Area" localSheetId="2">'INCOME STATEMENT 2011'!$A:$G</definedName>
    <definedName name="_xlnm.Print_Titles" localSheetId="2">'INCOME STATEMENT 2011'!$A:$C</definedName>
  </definedNames>
  <calcPr calcId="144525"/>
</workbook>
</file>

<file path=xl/calcChain.xml><?xml version="1.0" encoding="utf-8"?>
<calcChain xmlns="http://schemas.openxmlformats.org/spreadsheetml/2006/main">
  <c r="E22" i="4" l="1"/>
  <c r="E12" i="4"/>
  <c r="G34" i="3"/>
  <c r="G33" i="3"/>
  <c r="G32" i="3"/>
  <c r="G31" i="3"/>
  <c r="G30" i="3"/>
  <c r="G28" i="3"/>
  <c r="G27" i="3"/>
  <c r="G26" i="3"/>
  <c r="G25" i="3"/>
  <c r="G24" i="3"/>
  <c r="G23" i="3"/>
  <c r="G22" i="3"/>
  <c r="G21" i="3"/>
  <c r="G16" i="3"/>
  <c r="G15" i="3"/>
  <c r="G14" i="3"/>
  <c r="G13" i="3"/>
  <c r="G12" i="3"/>
  <c r="G10" i="3"/>
  <c r="G9" i="3"/>
  <c r="G44" i="3"/>
  <c r="G43" i="3"/>
  <c r="G42" i="3"/>
  <c r="G41" i="3"/>
  <c r="G40" i="3"/>
  <c r="G39" i="3"/>
  <c r="G38" i="3"/>
  <c r="G37" i="3"/>
  <c r="G36" i="3"/>
  <c r="D31" i="5" s="1"/>
  <c r="G35" i="3"/>
  <c r="E21" i="4"/>
  <c r="E20" i="4"/>
  <c r="E19" i="4"/>
  <c r="E24" i="4" s="1"/>
  <c r="C123" i="1"/>
  <c r="G29" i="3" s="1"/>
  <c r="D30" i="5" s="1"/>
  <c r="B123" i="1"/>
  <c r="G11" i="3" s="1"/>
  <c r="L2" i="2"/>
  <c r="L3" i="2"/>
  <c r="L4" i="2"/>
  <c r="L5" i="2"/>
  <c r="L6" i="2"/>
  <c r="L7" i="2"/>
  <c r="L8" i="2"/>
  <c r="L9" i="2"/>
  <c r="L10" i="2"/>
  <c r="L11" i="2"/>
  <c r="L12" i="2"/>
  <c r="L13" i="2"/>
  <c r="L14" i="2"/>
  <c r="L15" i="2"/>
  <c r="L16" i="2"/>
  <c r="L17" i="2"/>
  <c r="L18" i="2"/>
  <c r="L19" i="2"/>
  <c r="L20" i="2"/>
  <c r="L21" i="2"/>
  <c r="L22" i="2"/>
  <c r="L23" i="2"/>
  <c r="L24" i="2"/>
  <c r="L25" i="2"/>
  <c r="L26" i="2"/>
  <c r="L27" i="2"/>
  <c r="L28" i="2"/>
  <c r="L29" i="2"/>
  <c r="L30" i="2"/>
  <c r="L31" i="2"/>
  <c r="L32" i="2"/>
  <c r="L33" i="2"/>
  <c r="L34" i="2"/>
  <c r="L35" i="2"/>
  <c r="L36" i="2"/>
  <c r="L37" i="2"/>
  <c r="L38" i="2"/>
  <c r="L39" i="2"/>
  <c r="L40" i="2"/>
  <c r="L41" i="2"/>
  <c r="L42" i="2"/>
  <c r="L43" i="2"/>
  <c r="L44" i="2"/>
  <c r="L45" i="2"/>
  <c r="L46" i="2"/>
  <c r="L47" i="2"/>
  <c r="L48" i="2"/>
  <c r="L49" i="2"/>
  <c r="L50" i="2"/>
  <c r="L52" i="2"/>
  <c r="L53" i="2"/>
  <c r="L54" i="2"/>
  <c r="L55" i="2"/>
  <c r="L56" i="2"/>
  <c r="L57" i="2"/>
  <c r="L58" i="2"/>
  <c r="L59" i="2"/>
  <c r="L60" i="2"/>
  <c r="L61" i="2"/>
  <c r="L62" i="2"/>
  <c r="L63" i="2"/>
  <c r="L64" i="2"/>
  <c r="L65" i="2"/>
  <c r="L66" i="2"/>
  <c r="L67" i="2"/>
  <c r="L68" i="2"/>
  <c r="L69" i="2"/>
  <c r="L70" i="2"/>
  <c r="L71" i="2"/>
  <c r="L72" i="2"/>
  <c r="L73" i="2"/>
  <c r="L74" i="2"/>
  <c r="L75" i="2"/>
  <c r="L76" i="2"/>
  <c r="L77" i="2"/>
  <c r="L78" i="2"/>
  <c r="L79" i="2"/>
  <c r="L80" i="2"/>
  <c r="L81" i="2"/>
  <c r="L82" i="2"/>
  <c r="L83" i="2"/>
  <c r="L84" i="2"/>
  <c r="L85" i="2"/>
  <c r="L86" i="2"/>
  <c r="L87" i="2"/>
  <c r="L88" i="2"/>
  <c r="L89" i="2"/>
  <c r="L90" i="2"/>
  <c r="L91" i="2"/>
  <c r="L92" i="2"/>
  <c r="L93" i="2"/>
  <c r="L94" i="2"/>
  <c r="L95" i="2"/>
  <c r="L96" i="2"/>
  <c r="L97" i="2"/>
  <c r="L98" i="2"/>
  <c r="L99" i="2"/>
  <c r="L100" i="2"/>
  <c r="L101" i="2"/>
  <c r="L102" i="2"/>
  <c r="L103" i="2"/>
  <c r="L104" i="2"/>
  <c r="L105" i="2"/>
  <c r="L106" i="2"/>
  <c r="L107" i="2"/>
  <c r="L108" i="2"/>
  <c r="L109" i="2"/>
  <c r="L110" i="2"/>
  <c r="L111" i="2"/>
  <c r="L112" i="2"/>
  <c r="L113" i="2"/>
  <c r="L114" i="2"/>
  <c r="L115" i="2"/>
  <c r="L116" i="2"/>
  <c r="L117" i="2"/>
  <c r="L118" i="2"/>
  <c r="L119" i="2"/>
  <c r="L120" i="2"/>
  <c r="L121" i="2"/>
  <c r="L122" i="2"/>
  <c r="L123" i="2"/>
  <c r="L128" i="2"/>
  <c r="L129" i="2"/>
  <c r="L130" i="2"/>
  <c r="L131" i="2"/>
  <c r="L132" i="2"/>
  <c r="L133" i="2"/>
  <c r="L134" i="2"/>
  <c r="L135" i="2"/>
  <c r="L136" i="2"/>
  <c r="L137" i="2"/>
  <c r="L138" i="2"/>
  <c r="L139" i="2"/>
  <c r="L140" i="2"/>
  <c r="L141" i="2"/>
  <c r="L142" i="2"/>
  <c r="L143" i="2"/>
  <c r="L144" i="2"/>
  <c r="L145" i="2"/>
  <c r="L146" i="2"/>
  <c r="L147" i="2"/>
  <c r="L148" i="2"/>
  <c r="L149" i="2"/>
  <c r="L150" i="2"/>
  <c r="L151" i="2"/>
  <c r="L152" i="2"/>
  <c r="L153" i="2"/>
  <c r="L154" i="2"/>
  <c r="L155" i="2"/>
  <c r="L156" i="2"/>
  <c r="L157" i="2"/>
  <c r="L158" i="2"/>
  <c r="L159" i="2"/>
  <c r="L160" i="2"/>
  <c r="L161" i="2"/>
  <c r="L162" i="2"/>
  <c r="L163" i="2"/>
  <c r="L164" i="2"/>
  <c r="L165" i="2"/>
  <c r="L166" i="2"/>
  <c r="L167" i="2"/>
  <c r="L168" i="2"/>
  <c r="L169" i="2"/>
  <c r="L170" i="2"/>
  <c r="L171" i="2"/>
  <c r="L172" i="2"/>
  <c r="L173" i="2"/>
  <c r="L174" i="2"/>
  <c r="L175" i="2"/>
  <c r="L176" i="2"/>
  <c r="L177" i="2"/>
  <c r="L178" i="2"/>
  <c r="L179" i="2"/>
  <c r="L180" i="2"/>
  <c r="L181" i="2"/>
  <c r="L182" i="2"/>
  <c r="L183" i="2"/>
  <c r="L184" i="2"/>
  <c r="L185" i="2"/>
  <c r="L186" i="2"/>
  <c r="L187" i="2"/>
  <c r="L188" i="2"/>
  <c r="L189" i="2"/>
  <c r="L190" i="2"/>
  <c r="L191" i="2"/>
  <c r="L192" i="2"/>
  <c r="L193" i="2"/>
  <c r="L194" i="2"/>
  <c r="L195" i="2"/>
  <c r="L196" i="2"/>
  <c r="L197" i="2"/>
  <c r="L198" i="2"/>
  <c r="L199" i="2"/>
  <c r="L200" i="2"/>
  <c r="L201" i="2"/>
  <c r="L202" i="2"/>
  <c r="L203" i="2"/>
  <c r="L204" i="2"/>
  <c r="L205" i="2"/>
  <c r="L206" i="2"/>
  <c r="L207" i="2"/>
  <c r="L208" i="2"/>
  <c r="L209" i="2"/>
  <c r="L210" i="2"/>
  <c r="L211" i="2"/>
  <c r="L212" i="2"/>
  <c r="L213" i="2"/>
  <c r="L214" i="2"/>
  <c r="L215" i="2"/>
  <c r="L216" i="2"/>
  <c r="L217" i="2"/>
  <c r="L218" i="2"/>
  <c r="L219" i="2"/>
  <c r="L220" i="2"/>
  <c r="L221" i="2"/>
  <c r="L222" i="2"/>
  <c r="L223" i="2"/>
  <c r="L224" i="2"/>
  <c r="L225" i="2"/>
  <c r="L226" i="2"/>
  <c r="L227" i="2"/>
  <c r="L228" i="2"/>
  <c r="L229" i="2"/>
  <c r="L230" i="2"/>
  <c r="L231" i="2"/>
  <c r="L232" i="2"/>
  <c r="L233" i="2"/>
  <c r="L234" i="2"/>
  <c r="L235" i="2"/>
  <c r="L236" i="2"/>
  <c r="L237" i="2"/>
  <c r="L238" i="2"/>
  <c r="L239" i="2"/>
  <c r="L240" i="2"/>
  <c r="L241" i="2"/>
  <c r="L242" i="2"/>
  <c r="L243" i="2"/>
  <c r="L127" i="2"/>
  <c r="C244" i="2"/>
  <c r="B244" i="2"/>
  <c r="E15" i="4"/>
  <c r="E42" i="4"/>
  <c r="D3" i="1"/>
  <c r="D4" i="1" s="1"/>
  <c r="D5" i="1" s="1"/>
  <c r="D6" i="1" s="1"/>
  <c r="D7" i="1" s="1"/>
  <c r="D8" i="1" s="1"/>
  <c r="D9" i="1" s="1"/>
  <c r="D10" i="1" s="1"/>
  <c r="D11" i="1" s="1"/>
  <c r="D12" i="1" s="1"/>
  <c r="D13" i="1" s="1"/>
  <c r="D14" i="1" s="1"/>
  <c r="D15" i="1" s="1"/>
  <c r="D16" i="1" s="1"/>
  <c r="D17" i="1" s="1"/>
  <c r="D18" i="1" s="1"/>
  <c r="D19" i="1" s="1"/>
  <c r="D20" i="1" s="1"/>
  <c r="D21" i="1" s="1"/>
  <c r="D22" i="1" s="1"/>
  <c r="D23" i="1" s="1"/>
  <c r="D24" i="1" s="1"/>
  <c r="D25" i="1" s="1"/>
  <c r="D26" i="1" s="1"/>
  <c r="D27" i="1" s="1"/>
  <c r="D28" i="1" s="1"/>
  <c r="D29" i="1" s="1"/>
  <c r="D30" i="1" s="1"/>
  <c r="D31" i="1" s="1"/>
  <c r="D32" i="1" s="1"/>
  <c r="D33" i="1" s="1"/>
  <c r="D34" i="1" s="1"/>
  <c r="D35" i="1" s="1"/>
  <c r="D36" i="1" s="1"/>
  <c r="D37" i="1" s="1"/>
  <c r="D38" i="1" s="1"/>
  <c r="D39" i="1" s="1"/>
  <c r="D40" i="1" s="1"/>
  <c r="D41" i="1" s="1"/>
  <c r="D42" i="1" s="1"/>
  <c r="D43" i="1" s="1"/>
  <c r="D44" i="1" s="1"/>
  <c r="D45" i="1" s="1"/>
  <c r="D46" i="1" s="1"/>
  <c r="D47" i="1" s="1"/>
  <c r="D48" i="1" s="1"/>
  <c r="D49" i="1" s="1"/>
  <c r="D50" i="1" s="1"/>
  <c r="D51" i="1" s="1"/>
  <c r="D52" i="1" s="1"/>
  <c r="D53" i="1" s="1"/>
  <c r="D54" i="1" s="1"/>
  <c r="D55" i="1" s="1"/>
  <c r="D56" i="1" s="1"/>
  <c r="D57" i="1" s="1"/>
  <c r="D58" i="1" s="1"/>
  <c r="D59" i="1" s="1"/>
  <c r="D60" i="1" s="1"/>
  <c r="D61" i="1" s="1"/>
  <c r="D62" i="1" s="1"/>
  <c r="D63" i="1" s="1"/>
  <c r="D64" i="1" s="1"/>
  <c r="D65" i="1" s="1"/>
  <c r="D66" i="1" s="1"/>
  <c r="D67" i="1" s="1"/>
  <c r="D68" i="1" s="1"/>
  <c r="D69" i="1" s="1"/>
  <c r="D70" i="1" s="1"/>
  <c r="D71" i="1" s="1"/>
  <c r="D72" i="1" s="1"/>
  <c r="D73" i="1" s="1"/>
  <c r="D74" i="1" s="1"/>
  <c r="D75" i="1" s="1"/>
  <c r="D76" i="1" s="1"/>
  <c r="D80" i="1" s="1"/>
  <c r="D81" i="1" s="1"/>
  <c r="D82" i="1" s="1"/>
  <c r="D83" i="1" s="1"/>
  <c r="D84" i="1" s="1"/>
  <c r="D85" i="1" s="1"/>
  <c r="D86" i="1" s="1"/>
  <c r="D87" i="1" s="1"/>
  <c r="D88" i="1" s="1"/>
  <c r="D89" i="1" s="1"/>
  <c r="D90" i="1" s="1"/>
  <c r="D91" i="1" s="1"/>
  <c r="D92" i="1" s="1"/>
  <c r="D93" i="1" s="1"/>
  <c r="D94" i="1" s="1"/>
  <c r="D95" i="1" s="1"/>
  <c r="D96" i="1" s="1"/>
  <c r="D97" i="1" s="1"/>
  <c r="D98" i="1" s="1"/>
  <c r="D99" i="1" s="1"/>
  <c r="D100" i="1" s="1"/>
  <c r="D101" i="1" s="1"/>
  <c r="D102" i="1" s="1"/>
  <c r="D103" i="1" s="1"/>
  <c r="D104" i="1" s="1"/>
  <c r="D105" i="1" s="1"/>
  <c r="D106" i="1" s="1"/>
  <c r="D107" i="1" s="1"/>
  <c r="D108" i="1" s="1"/>
  <c r="D109" i="1" s="1"/>
  <c r="D110" i="1" s="1"/>
  <c r="D111" i="1" s="1"/>
  <c r="D112" i="1" s="1"/>
  <c r="D113" i="1" s="1"/>
  <c r="D114" i="1" s="1"/>
  <c r="D115" i="1" s="1"/>
  <c r="D116" i="1" s="1"/>
  <c r="D117" i="1" s="1"/>
  <c r="D118" i="1" s="1"/>
  <c r="D119" i="1" s="1"/>
  <c r="D120" i="1" s="1"/>
  <c r="D121" i="1" s="1"/>
  <c r="D122" i="1" s="1"/>
  <c r="B77" i="1"/>
  <c r="C77" i="1"/>
  <c r="D3" i="2"/>
  <c r="D4" i="2" s="1"/>
  <c r="D5" i="2" s="1"/>
  <c r="D6" i="2" s="1"/>
  <c r="D7" i="2" s="1"/>
  <c r="D8" i="2" s="1"/>
  <c r="D9" i="2" s="1"/>
  <c r="D10" i="2" s="1"/>
  <c r="D11" i="2" s="1"/>
  <c r="D12" i="2" s="1"/>
  <c r="D13" i="2" s="1"/>
  <c r="D14" i="2" s="1"/>
  <c r="D15" i="2" s="1"/>
  <c r="D16" i="2" s="1"/>
  <c r="D17" i="2" s="1"/>
  <c r="D18" i="2" s="1"/>
  <c r="D19" i="2" s="1"/>
  <c r="D20" i="2" s="1"/>
  <c r="D21" i="2" s="1"/>
  <c r="D22" i="2" s="1"/>
  <c r="D23" i="2" s="1"/>
  <c r="D24" i="2" s="1"/>
  <c r="D25" i="2" s="1"/>
  <c r="D26" i="2" s="1"/>
  <c r="D27" i="2" s="1"/>
  <c r="D28" i="2" s="1"/>
  <c r="D29" i="2" s="1"/>
  <c r="D30" i="2" s="1"/>
  <c r="D31" i="2" s="1"/>
  <c r="D32" i="2" s="1"/>
  <c r="D33" i="2" s="1"/>
  <c r="D34" i="2" s="1"/>
  <c r="D35" i="2" s="1"/>
  <c r="D36" i="2" s="1"/>
  <c r="D37" i="2" s="1"/>
  <c r="D38" i="2" s="1"/>
  <c r="D39" i="2" s="1"/>
  <c r="D40" i="2" s="1"/>
  <c r="D41" i="2" s="1"/>
  <c r="D42" i="2" s="1"/>
  <c r="D43" i="2" s="1"/>
  <c r="D44" i="2" s="1"/>
  <c r="D45" i="2" s="1"/>
  <c r="D46" i="2" s="1"/>
  <c r="D47" i="2" s="1"/>
  <c r="D48" i="2" s="1"/>
  <c r="D49" i="2" s="1"/>
  <c r="D50" i="2" s="1"/>
  <c r="C51" i="2"/>
  <c r="L51" i="2" s="1"/>
  <c r="B124" i="2"/>
  <c r="C124" i="2"/>
  <c r="E17" i="3"/>
  <c r="E44" i="3"/>
  <c r="E45" i="3" s="1"/>
  <c r="D51" i="2" l="1"/>
  <c r="D52" i="2" s="1"/>
  <c r="D53" i="2" s="1"/>
  <c r="D54" i="2" s="1"/>
  <c r="D55" i="2" s="1"/>
  <c r="D56" i="2" s="1"/>
  <c r="D57" i="2" s="1"/>
  <c r="D58" i="2" s="1"/>
  <c r="D59" i="2" s="1"/>
  <c r="D60" i="2" s="1"/>
  <c r="D61" i="2" s="1"/>
  <c r="D62" i="2" s="1"/>
  <c r="D63" i="2" s="1"/>
  <c r="D64" i="2" s="1"/>
  <c r="D65" i="2" s="1"/>
  <c r="D66" i="2" s="1"/>
  <c r="D67" i="2" s="1"/>
  <c r="D68" i="2" s="1"/>
  <c r="D69" i="2" s="1"/>
  <c r="D70" i="2" s="1"/>
  <c r="D71" i="2" s="1"/>
  <c r="D72" i="2" s="1"/>
  <c r="D73" i="2" s="1"/>
  <c r="D74" i="2" s="1"/>
  <c r="D75" i="2" s="1"/>
  <c r="D76" i="2" s="1"/>
  <c r="D77" i="2" s="1"/>
  <c r="D78" i="2" s="1"/>
  <c r="D79" i="2" s="1"/>
  <c r="D80" i="2" s="1"/>
  <c r="D81" i="2" s="1"/>
  <c r="D82" i="2" s="1"/>
  <c r="D83" i="2" s="1"/>
  <c r="D84" i="2" s="1"/>
  <c r="D85" i="2" s="1"/>
  <c r="D86" i="2" s="1"/>
  <c r="D87" i="2" s="1"/>
  <c r="D88" i="2" s="1"/>
  <c r="D89" i="2" s="1"/>
  <c r="D90" i="2" s="1"/>
  <c r="D91" i="2" s="1"/>
  <c r="D92" i="2" s="1"/>
  <c r="D93" i="2" s="1"/>
  <c r="D94" i="2" s="1"/>
  <c r="D95" i="2" s="1"/>
  <c r="D96" i="2" s="1"/>
  <c r="D97" i="2" s="1"/>
  <c r="D98" i="2" s="1"/>
  <c r="D99" i="2" s="1"/>
  <c r="D100" i="2" s="1"/>
  <c r="D101" i="2" s="1"/>
  <c r="D102" i="2" s="1"/>
  <c r="D103" i="2" s="1"/>
  <c r="D104" i="2" s="1"/>
  <c r="D105" i="2" s="1"/>
  <c r="D106" i="2" s="1"/>
  <c r="D107" i="2" s="1"/>
  <c r="D108" i="2" s="1"/>
  <c r="D109" i="2" s="1"/>
  <c r="D110" i="2" s="1"/>
  <c r="D111" i="2" s="1"/>
  <c r="D112" i="2" s="1"/>
  <c r="D113" i="2" s="1"/>
  <c r="D114" i="2" s="1"/>
  <c r="D115" i="2" s="1"/>
  <c r="D116" i="2" s="1"/>
  <c r="D117" i="2" s="1"/>
  <c r="D119" i="2" s="1"/>
  <c r="D120" i="2" s="1"/>
  <c r="D121" i="2" s="1"/>
  <c r="D122" i="2" s="1"/>
  <c r="D123" i="2" s="1"/>
  <c r="D127" i="2" s="1"/>
  <c r="D128" i="2" s="1"/>
  <c r="D129" i="2" s="1"/>
  <c r="D130" i="2" s="1"/>
  <c r="D131" i="2" s="1"/>
  <c r="D132" i="2" s="1"/>
  <c r="D133" i="2" s="1"/>
  <c r="D134" i="2" s="1"/>
  <c r="D135" i="2" s="1"/>
  <c r="D136" i="2" s="1"/>
  <c r="D137" i="2" s="1"/>
  <c r="D138" i="2" s="1"/>
  <c r="D139" i="2" s="1"/>
  <c r="D140" i="2" s="1"/>
  <c r="D141" i="2" s="1"/>
  <c r="D142" i="2" s="1"/>
  <c r="D143" i="2" s="1"/>
  <c r="D144" i="2" s="1"/>
  <c r="D145" i="2" s="1"/>
  <c r="D146" i="2" s="1"/>
  <c r="D147" i="2" s="1"/>
  <c r="D148" i="2" s="1"/>
  <c r="D149" i="2" s="1"/>
  <c r="D150" i="2" s="1"/>
  <c r="D151" i="2" s="1"/>
  <c r="D152" i="2" s="1"/>
  <c r="D153" i="2" s="1"/>
  <c r="D154" i="2" s="1"/>
  <c r="D155" i="2" s="1"/>
  <c r="D156" i="2" s="1"/>
  <c r="D157" i="2" s="1"/>
  <c r="D158" i="2" s="1"/>
  <c r="D159" i="2" s="1"/>
  <c r="D160" i="2" s="1"/>
  <c r="D161" i="2" s="1"/>
  <c r="D162" i="2" s="1"/>
  <c r="D163" i="2" s="1"/>
  <c r="D164" i="2" s="1"/>
  <c r="D165" i="2" s="1"/>
  <c r="D166" i="2" s="1"/>
  <c r="D167" i="2" s="1"/>
  <c r="D168" i="2" s="1"/>
  <c r="D169" i="2" s="1"/>
  <c r="D170" i="2" s="1"/>
  <c r="D171" i="2" s="1"/>
  <c r="D172" i="2" s="1"/>
  <c r="D173" i="2" s="1"/>
  <c r="D174" i="2" s="1"/>
  <c r="D175" i="2" s="1"/>
  <c r="D176" i="2" s="1"/>
  <c r="D177" i="2" s="1"/>
  <c r="D178" i="2" s="1"/>
  <c r="D179" i="2" s="1"/>
  <c r="D180" i="2" s="1"/>
  <c r="D181" i="2" s="1"/>
  <c r="D182" i="2" s="1"/>
  <c r="D183" i="2" s="1"/>
  <c r="D184" i="2" s="1"/>
  <c r="D185" i="2" s="1"/>
  <c r="D186" i="2" s="1"/>
  <c r="D187" i="2" s="1"/>
  <c r="D188" i="2" s="1"/>
  <c r="D189" i="2" s="1"/>
  <c r="D190" i="2" s="1"/>
  <c r="D191" i="2" s="1"/>
  <c r="D192" i="2" s="1"/>
  <c r="D193" i="2" s="1"/>
  <c r="D194" i="2" s="1"/>
  <c r="D195" i="2" s="1"/>
  <c r="D196" i="2" s="1"/>
  <c r="D197" i="2" s="1"/>
  <c r="D198" i="2" s="1"/>
  <c r="D199" i="2" s="1"/>
  <c r="D200" i="2" s="1"/>
  <c r="D201" i="2" s="1"/>
  <c r="D202" i="2" s="1"/>
  <c r="D203" i="2" s="1"/>
  <c r="D204" i="2" s="1"/>
  <c r="D205" i="2" s="1"/>
  <c r="D206" i="2" s="1"/>
  <c r="D207" i="2" s="1"/>
  <c r="D208" i="2" s="1"/>
  <c r="D209" i="2" s="1"/>
  <c r="D210" i="2" s="1"/>
  <c r="D211" i="2" s="1"/>
  <c r="D212" i="2" s="1"/>
  <c r="D213" i="2" s="1"/>
  <c r="D214" i="2" s="1"/>
  <c r="D215" i="2" s="1"/>
  <c r="D216" i="2" s="1"/>
  <c r="D217" i="2" s="1"/>
  <c r="D218" i="2" s="1"/>
  <c r="D219" i="2" s="1"/>
  <c r="D220" i="2" s="1"/>
  <c r="D221" i="2" s="1"/>
  <c r="D222" i="2" s="1"/>
  <c r="D223" i="2" s="1"/>
  <c r="D224" i="2" s="1"/>
  <c r="D225" i="2" s="1"/>
  <c r="D226" i="2" s="1"/>
  <c r="D227" i="2" s="1"/>
  <c r="D228" i="2" s="1"/>
  <c r="D229" i="2" s="1"/>
  <c r="D230" i="2" s="1"/>
  <c r="D231" i="2" s="1"/>
  <c r="D232" i="2" s="1"/>
  <c r="D233" i="2" s="1"/>
  <c r="D234" i="2" s="1"/>
  <c r="D235" i="2" s="1"/>
  <c r="D236" i="2" s="1"/>
  <c r="D237" i="2" s="1"/>
  <c r="D238" i="2" s="1"/>
  <c r="D239" i="2" s="1"/>
  <c r="D240" i="2" s="1"/>
  <c r="D241" i="2" s="1"/>
  <c r="D242" i="2" s="1"/>
  <c r="D243" i="2" s="1"/>
  <c r="E27" i="4"/>
  <c r="E45" i="4" s="1"/>
  <c r="E53" i="4" s="1"/>
  <c r="E48" i="3"/>
  <c r="G45" i="3"/>
  <c r="D28" i="5" s="1"/>
  <c r="D33" i="5" s="1"/>
  <c r="D37" i="5" s="1"/>
  <c r="G17" i="3"/>
  <c r="D118" i="2" l="1"/>
  <c r="G48" i="3"/>
  <c r="E51" i="4" s="1"/>
  <c r="E50" i="4" s="1"/>
</calcChain>
</file>

<file path=xl/sharedStrings.xml><?xml version="1.0" encoding="utf-8"?>
<sst xmlns="http://schemas.openxmlformats.org/spreadsheetml/2006/main" count="1580" uniqueCount="625">
  <si>
    <t>CREDIT</t>
  </si>
  <si>
    <t>DEBIT</t>
  </si>
  <si>
    <t>BALANCE</t>
  </si>
  <si>
    <t>Greenwood Meats (paid cash)</t>
  </si>
  <si>
    <t>Franklins (paid cash)</t>
  </si>
  <si>
    <t>Pop Tops, Margerine</t>
  </si>
  <si>
    <t>sausages</t>
  </si>
  <si>
    <t>Tru Blu, Water, Eggs, Bacon</t>
  </si>
  <si>
    <t>Woolworths (debit card)</t>
  </si>
  <si>
    <t>K-Mart (cash)</t>
  </si>
  <si>
    <t>Soft Drink</t>
  </si>
  <si>
    <t>B.M &amp; K Woods</t>
  </si>
  <si>
    <t>Lollies</t>
  </si>
  <si>
    <t>Betta Maid / East Coast Pies</t>
  </si>
  <si>
    <t>Pies &amp; Sausage rolls</t>
  </si>
  <si>
    <t>Merchandise</t>
  </si>
  <si>
    <t>DATE</t>
  </si>
  <si>
    <t>Registration</t>
  </si>
  <si>
    <t>VENDOR</t>
  </si>
  <si>
    <t>DESCRIPTION</t>
  </si>
  <si>
    <t>TREASURERS COMMENT</t>
  </si>
  <si>
    <t>collected 3pm 27/3/10</t>
  </si>
  <si>
    <t>Canteen takings 27/3/10</t>
  </si>
  <si>
    <t>W.B.Trophies &amp; Gifts</t>
  </si>
  <si>
    <t>Player of Week Trophies</t>
  </si>
  <si>
    <t>EXPENSE</t>
  </si>
  <si>
    <t>Dixon Sports</t>
  </si>
  <si>
    <t>Socks (40 pairs)</t>
  </si>
  <si>
    <t>Soccer Wearhouse</t>
  </si>
  <si>
    <t>Errea Stream, Errea Prince</t>
  </si>
  <si>
    <t>stock</t>
  </si>
  <si>
    <t>sales</t>
  </si>
  <si>
    <t>Account Transaction Fee</t>
  </si>
  <si>
    <t>IJFA</t>
  </si>
  <si>
    <t>2010 Team Registration Fees</t>
  </si>
  <si>
    <t>Samba Sports</t>
  </si>
  <si>
    <t>Portable Goals</t>
  </si>
  <si>
    <t>Equipment</t>
  </si>
  <si>
    <t>Tri-Clark Brothers</t>
  </si>
  <si>
    <t>Sponsorship</t>
  </si>
  <si>
    <t xml:space="preserve">Registration Fees </t>
  </si>
  <si>
    <t>Integrity Pumps</t>
  </si>
  <si>
    <t xml:space="preserve">Registration Fees (Hennessy) </t>
  </si>
  <si>
    <t>Received from other Committee Members</t>
  </si>
  <si>
    <t>Thiess P/L</t>
  </si>
  <si>
    <t>Monthly Skip Bin Rental</t>
  </si>
  <si>
    <t>Australia Post</t>
  </si>
  <si>
    <t>Annual PO Box Rental</t>
  </si>
  <si>
    <t>Miscellaneous items</t>
  </si>
  <si>
    <t>Coaching Fees</t>
  </si>
  <si>
    <t>Registration Fees (M&amp;M Concepts)</t>
  </si>
  <si>
    <t>per Steve Smart</t>
  </si>
  <si>
    <t>per Michael Benn</t>
  </si>
  <si>
    <t>Office Works/Rebel Sports</t>
  </si>
  <si>
    <t>Reimbursement to S Smart (Equipment Coordinator)</t>
  </si>
  <si>
    <t>Aussie Farmers Direct</t>
  </si>
  <si>
    <t>Bread and Milk</t>
  </si>
  <si>
    <t>Takings for Teamwear Order</t>
  </si>
  <si>
    <t>per S. Smart</t>
  </si>
  <si>
    <t>2010 Team Wear Order</t>
  </si>
  <si>
    <t>per S. Smart (CHQ #21589886)</t>
  </si>
  <si>
    <t>Miscellaneous Equipment</t>
  </si>
  <si>
    <t>Soccer Wearhouse Invoice #28968</t>
  </si>
  <si>
    <t>ATM card</t>
  </si>
  <si>
    <t>Personal Chq 19425007</t>
  </si>
  <si>
    <t>Personal Chq 19425009</t>
  </si>
  <si>
    <t>IMB</t>
  </si>
  <si>
    <t>Interest earnt on balance</t>
  </si>
  <si>
    <t>Hayden Brown</t>
  </si>
  <si>
    <t>Nathan Armstrong</t>
  </si>
  <si>
    <t>Referee Training</t>
  </si>
  <si>
    <t>per G. Luyten</t>
  </si>
  <si>
    <t>Woonona Bulli RSL</t>
  </si>
  <si>
    <t>Integral Energy</t>
  </si>
  <si>
    <t>Director's Insurance</t>
  </si>
  <si>
    <t>Electricity Account</t>
  </si>
  <si>
    <t>Utilities</t>
  </si>
  <si>
    <t>per M. Benn</t>
  </si>
  <si>
    <t>Invoice</t>
  </si>
  <si>
    <t>Deposited</t>
  </si>
  <si>
    <t>Miscellaneous</t>
  </si>
  <si>
    <t>Line marking expenses</t>
  </si>
  <si>
    <t>General expenses</t>
  </si>
  <si>
    <t>Reimbursement to T Bray</t>
  </si>
  <si>
    <t>Reimbursement to A Hardy</t>
  </si>
  <si>
    <t>Canteen takings 10/4/10</t>
  </si>
  <si>
    <t>collected 14/4/10</t>
  </si>
  <si>
    <t>Coles</t>
  </si>
  <si>
    <t>receipt</t>
  </si>
  <si>
    <t>Drinks</t>
  </si>
  <si>
    <t>debit card</t>
  </si>
  <si>
    <t>per A Hardy</t>
  </si>
  <si>
    <t>Late Registration</t>
  </si>
  <si>
    <t>P&amp;N Drinks</t>
  </si>
  <si>
    <t>invoice paid</t>
  </si>
  <si>
    <t>Direct Debit</t>
  </si>
  <si>
    <t>Meat</t>
  </si>
  <si>
    <t>Woolworths Eftpos</t>
  </si>
  <si>
    <t>Mountain View Meats Eftpos</t>
  </si>
  <si>
    <t>Coles Eftpos</t>
  </si>
  <si>
    <t>Transaction Fee - April</t>
  </si>
  <si>
    <t xml:space="preserve">Canteen Takings </t>
  </si>
  <si>
    <t>Cash Deposit</t>
  </si>
  <si>
    <t>Banking 17,18, 30 Apr &amp; 1,2,9 May</t>
  </si>
  <si>
    <t>Personal Chq 19425010</t>
  </si>
  <si>
    <t>Personal Chq 20465376</t>
  </si>
  <si>
    <t>Receipt filed</t>
  </si>
  <si>
    <t>Cola, Powerade</t>
  </si>
  <si>
    <t>25kg Sausages &amp; Bacon (Box)</t>
  </si>
  <si>
    <t>15kg Minute Steaks</t>
  </si>
  <si>
    <t>Franklins Eftpos</t>
  </si>
  <si>
    <t>Bread &amp; Eggs</t>
  </si>
  <si>
    <t>Judrhon P/L Eftpos (Cirlcle Sprmkt)</t>
  </si>
  <si>
    <t>10kg Bacon</t>
  </si>
  <si>
    <t>Cola, Sauce, Mustard etc</t>
  </si>
  <si>
    <t>Bottled Water</t>
  </si>
  <si>
    <t>Bread, Milk &amp; Eggs</t>
  </si>
  <si>
    <t>Opening Balance</t>
  </si>
  <si>
    <t>Onions, Trays, Zoopers etc</t>
  </si>
  <si>
    <t>CORVALAN INDUSTRIES</t>
  </si>
  <si>
    <t>IMB Investment Account</t>
  </si>
  <si>
    <t>Transfer additional funds to term</t>
  </si>
  <si>
    <t>Transaction Fee</t>
  </si>
  <si>
    <t>Longwall Hydraulics</t>
  </si>
  <si>
    <t>Bellambi Hotel Golf Club</t>
  </si>
  <si>
    <t>March &amp; April Service</t>
  </si>
  <si>
    <t>Soccer Shirts International</t>
  </si>
  <si>
    <t>per S. Smart (CHQ 21589896)</t>
  </si>
  <si>
    <t>Awards Plus</t>
  </si>
  <si>
    <t>Gala Day Ribbons, Trophy Plates</t>
  </si>
  <si>
    <t>Per S. Smart (CHQ 21589895)</t>
  </si>
  <si>
    <t>Shipping Container</t>
  </si>
  <si>
    <t>Late Registration (Rathbone)</t>
  </si>
  <si>
    <t>Team Wear</t>
  </si>
  <si>
    <t>CHQ G J Smart</t>
  </si>
  <si>
    <t>CHQ G J Luyten</t>
  </si>
  <si>
    <t>CHQ J &amp; K Mills</t>
  </si>
  <si>
    <t>CHQ S &amp; N Apps</t>
  </si>
  <si>
    <t>Late Registrations/ Merchandise</t>
  </si>
  <si>
    <t>Cash Deposits</t>
  </si>
  <si>
    <t>Player Registration Fees</t>
  </si>
  <si>
    <t>Cheque Deposits</t>
  </si>
  <si>
    <t>Stuart Brown</t>
  </si>
  <si>
    <t>Gala Day Raffle Proceeds</t>
  </si>
  <si>
    <t>Thanks Jeff Charlesworth</t>
  </si>
  <si>
    <t>Cash Takings</t>
  </si>
  <si>
    <t>Team Wear Merchandise</t>
  </si>
  <si>
    <t>6 Caps, 2 Shorts, 1 Socks sold at Canteen 17/4 - 9/5/10</t>
  </si>
  <si>
    <t>SSS Mining</t>
  </si>
  <si>
    <t>Gazebo H/Duty Alloy/Green</t>
  </si>
  <si>
    <t>Cawley Park Flood Light Maintenance</t>
  </si>
  <si>
    <t>Finance</t>
  </si>
  <si>
    <t>Shorts (15pr)</t>
  </si>
  <si>
    <t>Autinmer Beroccas</t>
  </si>
  <si>
    <t>Annual Light/grounds fees</t>
  </si>
  <si>
    <t>EFT per M C J Wilson</t>
  </si>
  <si>
    <t>Troy Bray</t>
  </si>
  <si>
    <t>Reimbursal for Badges/Line Marking</t>
  </si>
  <si>
    <t>Interest Earnings</t>
  </si>
  <si>
    <t>Monthly Transaction Fee</t>
  </si>
  <si>
    <t>Russell Vale Womens Team</t>
  </si>
  <si>
    <t>EFT per C E Wylie</t>
  </si>
  <si>
    <t>50% of Annual Light/grounds fees</t>
  </si>
  <si>
    <t>Banking 20 Jun</t>
  </si>
  <si>
    <t>ATM Cash Withdrawal</t>
  </si>
  <si>
    <t>Walk up customer</t>
  </si>
  <si>
    <t>taken at canteen</t>
  </si>
  <si>
    <t>Socks sold</t>
  </si>
  <si>
    <t>Tiger Container Hire P/L</t>
  </si>
  <si>
    <t>20' Shipping Container</t>
  </si>
  <si>
    <t>Bulli Surf Club</t>
  </si>
  <si>
    <t>Purchase of end of season stock</t>
  </si>
  <si>
    <t>Drinks per Stuart Brown email dated 23 May 2010</t>
  </si>
  <si>
    <t>Oak Flats Junior Football Club</t>
  </si>
  <si>
    <t>Gala Day Fees</t>
  </si>
  <si>
    <t>#10 Teamwear invoice - 2010 RVJFC Merchandise</t>
  </si>
  <si>
    <t>per S Smart Invoice No. 13169</t>
  </si>
  <si>
    <t>Goalie Clothes &amp; Polo Shirts (6)</t>
  </si>
  <si>
    <t>per S Smart Invoices 13286 &amp; 13228</t>
  </si>
  <si>
    <t>W Scott ($80) + M Logan ($50)</t>
  </si>
  <si>
    <t>Merchandise Sale</t>
  </si>
  <si>
    <t>5 x Caps @ $12 each</t>
  </si>
  <si>
    <t>Banking 11, 12, 13 Jun</t>
  </si>
  <si>
    <t>Banking 15, 16, 21, 22, 28, 29 May</t>
  </si>
  <si>
    <t>Passed on late by G Luyten</t>
  </si>
  <si>
    <t>Hat sold (apparently at discount?)</t>
  </si>
  <si>
    <t>RVJFC Canteen Account</t>
  </si>
  <si>
    <t>Reimbursal for Drinks Purchases</t>
  </si>
  <si>
    <t>Incl. Gala Day</t>
  </si>
  <si>
    <t>Personal Chq 20465378</t>
  </si>
  <si>
    <t>Personal Chq 20465377</t>
  </si>
  <si>
    <t>ATM Withdrawal</t>
  </si>
  <si>
    <t>Need receipt</t>
  </si>
  <si>
    <t>Transaction Fee - May</t>
  </si>
  <si>
    <t>Lodg Ref kerri</t>
  </si>
  <si>
    <t>Personal Chq 20465380</t>
  </si>
  <si>
    <t>To pay Sam's Crusty Bread $43</t>
  </si>
  <si>
    <t>Change from Sam's Crusty Bread</t>
  </si>
  <si>
    <t xml:space="preserve">Bulli Surf Club </t>
  </si>
  <si>
    <t>End of Season drink stock</t>
  </si>
  <si>
    <t>Bitz Excavations P/L</t>
  </si>
  <si>
    <t>Walk up customers</t>
  </si>
  <si>
    <t>RVJFC Merchandise</t>
  </si>
  <si>
    <t>Late Registrations</t>
  </si>
  <si>
    <t>Barkley, Peros &amp; Wilson</t>
  </si>
  <si>
    <t>after $211 paid out for Refs</t>
  </si>
  <si>
    <t>Coastal Hydraulics (Flanda P/L)</t>
  </si>
  <si>
    <t>Steve Smart</t>
  </si>
  <si>
    <t>Wollongong City Council</t>
  </si>
  <si>
    <t>Russell Vale Public School P&amp;C</t>
  </si>
  <si>
    <t>Steve Honey</t>
  </si>
  <si>
    <t>Paul Hughes</t>
  </si>
  <si>
    <t>Paul Jones</t>
  </si>
  <si>
    <t>Colour Print Solutions</t>
  </si>
  <si>
    <t>Fees for GPT Appeal</t>
  </si>
  <si>
    <t>Reimbursal for Misc Equipment</t>
  </si>
  <si>
    <t>Round 1 &amp; 2 Team Sheet Fines</t>
  </si>
  <si>
    <t>Purchase stock chocolate</t>
  </si>
  <si>
    <t>Coaching Clinic</t>
  </si>
  <si>
    <t>Raffle Ticket Books</t>
  </si>
  <si>
    <t>Electricity Account 22/3 - 28/6/2010</t>
  </si>
  <si>
    <t>Food Inspection</t>
  </si>
  <si>
    <t>Russell Vale Mens Team</t>
  </si>
  <si>
    <t>150% of Annual Light/grounds fees</t>
  </si>
  <si>
    <t>EFT</t>
  </si>
  <si>
    <t>May Skip Rental &amp; Empty (2)</t>
  </si>
  <si>
    <t>June Skip Bin Rental &amp; Service</t>
  </si>
  <si>
    <t>Reimbursal for Chocolate Purchases</t>
  </si>
  <si>
    <t>per Heidi Luyten email</t>
  </si>
  <si>
    <t>Serviettes, Chopped Onions</t>
  </si>
  <si>
    <t>Personal Chq 20465381</t>
  </si>
  <si>
    <t>Powerade</t>
  </si>
  <si>
    <t>Sausages &amp; Bacon</t>
  </si>
  <si>
    <t>Banking 25-26 Jun Takings</t>
  </si>
  <si>
    <t>RVJFC General Account</t>
  </si>
  <si>
    <t>Reimbursal for Chocolate Purchase from RVPS P&amp;C</t>
  </si>
  <si>
    <t>June Transaction Fee</t>
  </si>
  <si>
    <t>finance</t>
  </si>
  <si>
    <t>Personal Cheque 20465382</t>
  </si>
  <si>
    <t>Personal Cheque 20465379</t>
  </si>
  <si>
    <t>Banking 2,3,4 &amp; 10 July</t>
  </si>
  <si>
    <t xml:space="preserve">Banking 28 May Takings (late) </t>
  </si>
  <si>
    <t>per Heidi Luyten email (RVPS P&amp;C)</t>
  </si>
  <si>
    <t>Banking 16 &amp; 18 July</t>
  </si>
  <si>
    <t>WB Trophies &amp; Gifts</t>
  </si>
  <si>
    <t>2010 Season Trophies</t>
  </si>
  <si>
    <t>Team Sheet Fine</t>
  </si>
  <si>
    <t>Compman 2010</t>
  </si>
  <si>
    <t>Ground Rent: Games/Trng Feb-Apr</t>
  </si>
  <si>
    <t>Ground Rent: Games/Trng May</t>
  </si>
  <si>
    <t>CHQ21959404</t>
  </si>
  <si>
    <t>CHQ21150025</t>
  </si>
  <si>
    <t>Size 8-10 Socks</t>
  </si>
  <si>
    <t>Spary Jacket Order per S Smart</t>
  </si>
  <si>
    <t>CHQ21150023</t>
  </si>
  <si>
    <t>ATM Withdrawal CUA 14:28</t>
  </si>
  <si>
    <t>Banking 24-25July &amp; 7Aug</t>
  </si>
  <si>
    <t>Personal Cheque 20465384</t>
  </si>
  <si>
    <t>Personal Cheque 20465383</t>
  </si>
  <si>
    <t>Banking 6 August + $50 from 25/7</t>
  </si>
  <si>
    <t>Jacket Sale (H Luyten)</t>
  </si>
  <si>
    <t>Cap</t>
  </si>
  <si>
    <t>Chocolate Money</t>
  </si>
  <si>
    <t>Raffle Ticket Money</t>
  </si>
  <si>
    <t>Net Takings (final)</t>
  </si>
  <si>
    <t>After 58.76+93.19+185+20+42.30</t>
  </si>
  <si>
    <t>Expenses of $399.25</t>
  </si>
  <si>
    <t>Browlec Industries P/L</t>
  </si>
  <si>
    <t>per Invoice 00005412</t>
  </si>
  <si>
    <t>Sam's Warehouse</t>
  </si>
  <si>
    <t>Bulli Shopping</t>
  </si>
  <si>
    <t>Personal Cheque 20465385</t>
  </si>
  <si>
    <t>Personal Cheque 20465386</t>
  </si>
  <si>
    <t>Interest Credit</t>
  </si>
  <si>
    <t>TOTALS</t>
  </si>
  <si>
    <t>Cheque reissued to correct creditor (#21959414)</t>
  </si>
  <si>
    <t>Ground Rent, Fines, Fees Aug-Oct 2010</t>
  </si>
  <si>
    <t>Sep - Aug Invoices</t>
  </si>
  <si>
    <t>Golf Clubs for Raffle</t>
  </si>
  <si>
    <t>J Charlesworth</t>
  </si>
  <si>
    <t>Steve Hughes</t>
  </si>
  <si>
    <t>CHQ returned &amp; reissued on 1/11/10</t>
  </si>
  <si>
    <t>100% of Annual Light/grpunds fees</t>
  </si>
  <si>
    <t>CHQ 21959410</t>
  </si>
  <si>
    <t>Return of Appeal Fees</t>
  </si>
  <si>
    <t>Tri-Clark Bros Excavations</t>
  </si>
  <si>
    <t>Correction</t>
  </si>
  <si>
    <t>Donation for Golf Clubs (per Raffle)</t>
  </si>
  <si>
    <t>2010 Sponsorship</t>
  </si>
  <si>
    <t>Gujarat NRE</t>
  </si>
  <si>
    <t>Incorrect name aka "Paul Hughes" on CHQ21150027</t>
  </si>
  <si>
    <t>Michael Benn</t>
  </si>
  <si>
    <t>Final Presentation Expenses</t>
  </si>
  <si>
    <t>Cheque reissued to correct creditor (#21959415)</t>
  </si>
  <si>
    <t>CHQ #21150014</t>
  </si>
  <si>
    <t>CHQ #21150017</t>
  </si>
  <si>
    <t>CHQ #21150016</t>
  </si>
  <si>
    <t>CHQ #21150019</t>
  </si>
  <si>
    <t>CHQ #21150015</t>
  </si>
  <si>
    <t>CHQ #21150020</t>
  </si>
  <si>
    <t>CHQ #21150022</t>
  </si>
  <si>
    <t>CHQ #21150021</t>
  </si>
  <si>
    <t>Credit Interest</t>
  </si>
  <si>
    <t>CHQ #20446476</t>
  </si>
  <si>
    <t>CHQ #21150005</t>
  </si>
  <si>
    <t>CHQ #21589871</t>
  </si>
  <si>
    <t>CHQ #21589872 per Invoice</t>
  </si>
  <si>
    <t>Reimbursement for Presentation</t>
  </si>
  <si>
    <t>BM&amp;K Woods</t>
  </si>
  <si>
    <t>Invoices #1822 &amp; #1806</t>
  </si>
  <si>
    <t>Fairfax</t>
  </si>
  <si>
    <t>Presentation</t>
  </si>
  <si>
    <t>NSW Dep't of Fair Trading</t>
  </si>
  <si>
    <t>Annual Statement</t>
  </si>
  <si>
    <t>Monthy Skip Bin Rental</t>
  </si>
  <si>
    <t>Association</t>
  </si>
  <si>
    <t>Unknown</t>
  </si>
  <si>
    <t>Rego Refund</t>
  </si>
  <si>
    <t>Maree Gilmore</t>
  </si>
  <si>
    <t>DRAWER</t>
  </si>
  <si>
    <t>Reimbursal</t>
  </si>
  <si>
    <t>Advertising</t>
  </si>
  <si>
    <t>Lollies for Canteen Dated 6/8/09</t>
  </si>
  <si>
    <t>Lights Rental</t>
  </si>
  <si>
    <t>Invoice 1900</t>
  </si>
  <si>
    <t>Invoice 1924 &amp; 1949</t>
  </si>
  <si>
    <t>Invoice 1972</t>
  </si>
  <si>
    <t>Invoice 2024</t>
  </si>
  <si>
    <t>Invoice 2094</t>
  </si>
  <si>
    <t>Invoice 2114</t>
  </si>
  <si>
    <t>Fines - Borrowed Players not endorsed</t>
  </si>
  <si>
    <t>Invoice 2125</t>
  </si>
  <si>
    <t>Ground Rent: Games/Trng Aug 2009</t>
  </si>
  <si>
    <t>Invoice 1865</t>
  </si>
  <si>
    <t>Invoice 1909</t>
  </si>
  <si>
    <t>Invoice 2101</t>
  </si>
  <si>
    <t xml:space="preserve">Invoice </t>
  </si>
  <si>
    <t>Maintenance</t>
  </si>
  <si>
    <t>OPENING BALANCE</t>
  </si>
  <si>
    <t>Admin</t>
  </si>
  <si>
    <t>Coaching</t>
  </si>
  <si>
    <t>Awards</t>
  </si>
  <si>
    <t xml:space="preserve"> Gala Fees</t>
  </si>
  <si>
    <t>ORDINARY INCOME/EXPENSE</t>
  </si>
  <si>
    <t>Russell Vale Junior Football Club</t>
  </si>
  <si>
    <t>INCOME</t>
  </si>
  <si>
    <t>Miscellaneous Income</t>
  </si>
  <si>
    <t>Rental Income - Flood Lights</t>
  </si>
  <si>
    <t>Merchandise Sales</t>
  </si>
  <si>
    <t>EXPENSES</t>
  </si>
  <si>
    <t>IJFA - Capitation Fees</t>
  </si>
  <si>
    <t>IJFA - Ground Fees</t>
  </si>
  <si>
    <t>IJFA - Compman 2010</t>
  </si>
  <si>
    <t>IJFA - Coaching</t>
  </si>
  <si>
    <t>IJFA - Director's Insurance</t>
  </si>
  <si>
    <t>IJFA - Fines</t>
  </si>
  <si>
    <t>IJFA - Appeal</t>
  </si>
  <si>
    <t>Administration Costs</t>
  </si>
  <si>
    <t>Merchandise Purchases</t>
  </si>
  <si>
    <t>Bank Fees &amp; Charges</t>
  </si>
  <si>
    <t>Equipment &amp; Maintenance</t>
  </si>
  <si>
    <t>Gala Day Nomination Fees</t>
  </si>
  <si>
    <t>Govt and Fair Trading</t>
  </si>
  <si>
    <t>Awards &amp; Trophies</t>
  </si>
  <si>
    <t>Playing Strips and Uniforms</t>
  </si>
  <si>
    <t>Post Office Box Fee</t>
  </si>
  <si>
    <t>Rubbish Removal</t>
  </si>
  <si>
    <t>Electricity</t>
  </si>
  <si>
    <t>Coaching Clinics</t>
  </si>
  <si>
    <t>Miscellaneous Expenses</t>
  </si>
  <si>
    <t>1/10/09 - 30/9/10</t>
  </si>
  <si>
    <t>Interest Income</t>
  </si>
  <si>
    <t xml:space="preserve">NET INCOME </t>
  </si>
  <si>
    <t>ASSETS</t>
  </si>
  <si>
    <t>CURRENT ASSETS</t>
  </si>
  <si>
    <t>Canteen Account</t>
  </si>
  <si>
    <t>Term Deposit</t>
  </si>
  <si>
    <t>Working Account</t>
  </si>
  <si>
    <t>Petty Cash</t>
  </si>
  <si>
    <t>Accounts Receivable</t>
  </si>
  <si>
    <t>FIXED ASSETS</t>
  </si>
  <si>
    <t>TOTAL ASSETS</t>
  </si>
  <si>
    <t>LIABILITIES</t>
  </si>
  <si>
    <t>CURRENT LIABILITIES</t>
  </si>
  <si>
    <t>Accounts Payable</t>
  </si>
  <si>
    <t>LONG TERM LIABILITIES</t>
  </si>
  <si>
    <t>TOTAL LIABILITIES</t>
  </si>
  <si>
    <t>NET ASSETS</t>
  </si>
  <si>
    <t>EQUITY</t>
  </si>
  <si>
    <t>Opening Balance Equity (@ 30 Sep 2009)</t>
  </si>
  <si>
    <t>TOTAL EQUITY</t>
  </si>
  <si>
    <t>Net Income from Current Year</t>
  </si>
  <si>
    <t>Retained Earnings</t>
  </si>
  <si>
    <t>2011 SEASON</t>
  </si>
  <si>
    <t>Reimbursal for Referee Fees</t>
  </si>
  <si>
    <t>Referees</t>
  </si>
  <si>
    <t>General Working Account</t>
  </si>
  <si>
    <t>Reimbursal for Referee Fees paid from Canteen</t>
  </si>
  <si>
    <t>Sales</t>
  </si>
  <si>
    <t>Canteen Expenses (incl. BBQ Gas)</t>
  </si>
  <si>
    <t>Referee Fees (est.)</t>
  </si>
  <si>
    <t>Acrual</t>
  </si>
  <si>
    <t>Depreciation (Fixed Assets)</t>
  </si>
  <si>
    <t>Uniform</t>
  </si>
  <si>
    <t>Misc. Income</t>
  </si>
  <si>
    <t>Capex</t>
  </si>
  <si>
    <t>Canteen Sales (incl. Gala Day)</t>
  </si>
  <si>
    <t>Laptop (after 33% Deprec in YES30)</t>
  </si>
  <si>
    <t>NEW FINANCIAL YEAR</t>
  </si>
  <si>
    <t>Theiss Services</t>
  </si>
  <si>
    <t>Skip Bin Rental</t>
  </si>
  <si>
    <t>Dept of Fair Trading</t>
  </si>
  <si>
    <t xml:space="preserve">Annual Report </t>
  </si>
  <si>
    <t>Development Application for Container</t>
  </si>
  <si>
    <t>Interest</t>
  </si>
  <si>
    <t>Good School Photography</t>
  </si>
  <si>
    <t>Royalties</t>
  </si>
  <si>
    <t>David Hughes took over as Treasurer</t>
  </si>
  <si>
    <t>Craig and Renate</t>
  </si>
  <si>
    <t>2011 Sponsorship</t>
  </si>
  <si>
    <t>I think this is the Walkers cheque which was lost (and then found)</t>
  </si>
  <si>
    <t>Registration 2010</t>
  </si>
  <si>
    <t>Theiss - cheque 21959420</t>
  </si>
  <si>
    <t>Dixon Sports - cheque 21959422</t>
  </si>
  <si>
    <t>WB Trophies</t>
  </si>
  <si>
    <t>2010 Trophies</t>
  </si>
  <si>
    <t>WB Trophies - cheque 21959423</t>
  </si>
  <si>
    <t>FSC</t>
  </si>
  <si>
    <t>Senior License Coaching Course</t>
  </si>
  <si>
    <t>FSC - cheque 21959424</t>
  </si>
  <si>
    <t>S &amp; N Apps</t>
  </si>
  <si>
    <t>G &amp; M Carter</t>
  </si>
  <si>
    <t>G &amp; L Taylor</t>
  </si>
  <si>
    <t>S &amp; B Smart</t>
  </si>
  <si>
    <t>A Hollifield</t>
  </si>
  <si>
    <t>P &amp; D Murray</t>
  </si>
  <si>
    <t>M &amp; P Smith</t>
  </si>
  <si>
    <t>Cash</t>
  </si>
  <si>
    <t>Registration 2011</t>
  </si>
  <si>
    <t>Registration and merchandise 2011</t>
  </si>
  <si>
    <t>Theiss - cheque 21959426</t>
  </si>
  <si>
    <t>Lighting</t>
  </si>
  <si>
    <t>Integral Energy - cheque 21959427 - Acct. 60116878</t>
  </si>
  <si>
    <t>Jason Speechley</t>
  </si>
  <si>
    <t>SJ &amp; GJ Austin</t>
  </si>
  <si>
    <t>Mr Ahmed &amp; Van</t>
  </si>
  <si>
    <t>Garry J Luyten</t>
  </si>
  <si>
    <t>G &amp; JA Robinson</t>
  </si>
  <si>
    <t>Lazarus Craig</t>
  </si>
  <si>
    <t>BA &amp; KL Curren</t>
  </si>
  <si>
    <t>Cheque dishonoured - see below</t>
  </si>
  <si>
    <t>P Rindlisvache</t>
  </si>
  <si>
    <t>Matthew Morgan</t>
  </si>
  <si>
    <t>Dishonoured cheque</t>
  </si>
  <si>
    <t>Dishonoured cheque fee</t>
  </si>
  <si>
    <t>Invoice 13774</t>
  </si>
  <si>
    <t>Dixon Sports - cheque 21959428</t>
  </si>
  <si>
    <t>MCJ Wilson</t>
  </si>
  <si>
    <t>Lighting - Berroccas</t>
  </si>
  <si>
    <t>Bussoletti Investments</t>
  </si>
  <si>
    <t>Flanda Pty Ltd</t>
  </si>
  <si>
    <t>Sponsorship - 2011</t>
  </si>
  <si>
    <t>Football Association</t>
  </si>
  <si>
    <t>Website Domain Rego</t>
  </si>
  <si>
    <t>Northern Image</t>
  </si>
  <si>
    <t>Picture Frames</t>
  </si>
  <si>
    <t>Greenkeeping Stuff</t>
  </si>
  <si>
    <t>#10 Teamwear</t>
  </si>
  <si>
    <t>Bottles</t>
  </si>
  <si>
    <t>FSC Team Nominations</t>
  </si>
  <si>
    <t>Soccerballs</t>
  </si>
  <si>
    <t>Check with Jeff who these were from - PJ Car &amp; Trucks?</t>
  </si>
  <si>
    <t>Check with Jeff who these were from - Tri Clark Bros?</t>
  </si>
  <si>
    <t>Bitz Excavations</t>
  </si>
  <si>
    <t>Air Plant Services</t>
  </si>
  <si>
    <t>Blue Heeler Mining</t>
  </si>
  <si>
    <t>CATEGORY</t>
  </si>
  <si>
    <t>Cheque - 22400576</t>
  </si>
  <si>
    <t>Cheque - 21959430</t>
  </si>
  <si>
    <t>Cheque - 21959429</t>
  </si>
  <si>
    <t>Cheque - 21959425</t>
  </si>
  <si>
    <t>Cheque - 22400578</t>
  </si>
  <si>
    <t>Cheque - 22400577</t>
  </si>
  <si>
    <t>Player of the week trophies</t>
  </si>
  <si>
    <t>Cheque - 22400585</t>
  </si>
  <si>
    <t>Cheque - 22400586</t>
  </si>
  <si>
    <t>Invoice 14024 &amp; 14033</t>
  </si>
  <si>
    <t>AM Prentice</t>
  </si>
  <si>
    <t>CE Wylie and LR Vale</t>
  </si>
  <si>
    <t>Tri Clark Brothers</t>
  </si>
  <si>
    <t>SGS Hydraulics</t>
  </si>
  <si>
    <t>Tascorp Pty Ltd</t>
  </si>
  <si>
    <t>Reimbursement of Ref Fees</t>
  </si>
  <si>
    <t>Cheque - 22400579</t>
  </si>
  <si>
    <t>Line marking</t>
  </si>
  <si>
    <t>Cheque - 22400580</t>
  </si>
  <si>
    <t>Cheque - 22400581</t>
  </si>
  <si>
    <t>Cheque - 22400582</t>
  </si>
  <si>
    <t>PO Box Rental</t>
  </si>
  <si>
    <t>Cheque - 22400588</t>
  </si>
  <si>
    <t>Cheque - 22400583</t>
  </si>
  <si>
    <t>Cheque - 22400590</t>
  </si>
  <si>
    <t>Water Bottles - Inv# 13928</t>
  </si>
  <si>
    <t>Hayley Smart</t>
  </si>
  <si>
    <t>Rego refund</t>
  </si>
  <si>
    <t>Cheque - 22400587</t>
  </si>
  <si>
    <t>Cheque - 22400584</t>
  </si>
  <si>
    <t>Kanga Sport</t>
  </si>
  <si>
    <t>Training Gear</t>
  </si>
  <si>
    <t>J McGregor</t>
  </si>
  <si>
    <t>Transaction Fee for April</t>
  </si>
  <si>
    <t>Fee calc $17.50 allowance $8.00</t>
  </si>
  <si>
    <t>Cheque - 22400589</t>
  </si>
  <si>
    <t>Cheque - 22400592</t>
  </si>
  <si>
    <t>Inv # 33288</t>
  </si>
  <si>
    <t>Cheque - 22400594</t>
  </si>
  <si>
    <t>Brinlay Paints</t>
  </si>
  <si>
    <t>Cheque - 22400598</t>
  </si>
  <si>
    <t>Managers Shirts</t>
  </si>
  <si>
    <t>Cheque - 22400595</t>
  </si>
  <si>
    <t>Cheque - 22400593</t>
  </si>
  <si>
    <t>Matthew Bell</t>
  </si>
  <si>
    <t>Reimbursement for Fridge</t>
  </si>
  <si>
    <t>Cheque - 22400597</t>
  </si>
  <si>
    <t>Cheque - 22400596</t>
  </si>
  <si>
    <t>Cheque - 22400601</t>
  </si>
  <si>
    <t>Cheque - 22400599</t>
  </si>
  <si>
    <t>Cheque - 22400604</t>
  </si>
  <si>
    <t>Cheque - 22400602</t>
  </si>
  <si>
    <t>Cheque - 22400603</t>
  </si>
  <si>
    <t>Inv # 33904</t>
  </si>
  <si>
    <t>Youth License Course</t>
  </si>
  <si>
    <t>Tony Maddox</t>
  </si>
  <si>
    <t>Spray Jackets QN: DSQ1104-7435</t>
  </si>
  <si>
    <t>Inv #'s 14154, DSQ1105-7520, DSQ1105-7575</t>
  </si>
  <si>
    <t>Bendigo Bank - Woonona Bowling Club?</t>
  </si>
  <si>
    <t>Deposit for Jackets</t>
  </si>
  <si>
    <t>Transaction Fee for June</t>
  </si>
  <si>
    <t>Fee calc $10.00 allowance $8.00</t>
  </si>
  <si>
    <t>Goodschool Photo</t>
  </si>
  <si>
    <t>Commissission</t>
  </si>
  <si>
    <t>Cheque - 22400605</t>
  </si>
  <si>
    <t>Cheque - 22400606</t>
  </si>
  <si>
    <t>Cheque - 22400607</t>
  </si>
  <si>
    <t>Cheque - 22400608</t>
  </si>
  <si>
    <t>Cheque - 22400609</t>
  </si>
  <si>
    <t>Cheque - 22400610</t>
  </si>
  <si>
    <t>Cheque - 22814756</t>
  </si>
  <si>
    <t>Cheque - 22814757</t>
  </si>
  <si>
    <t>Cheque - 22814758</t>
  </si>
  <si>
    <t>Cheque - 22814759</t>
  </si>
  <si>
    <t>Cheque - 22814760</t>
  </si>
  <si>
    <t>Cheque - 22814761</t>
  </si>
  <si>
    <t>Cheque - 22814762</t>
  </si>
  <si>
    <t>Inv # 14343</t>
  </si>
  <si>
    <t>Inv # 375277</t>
  </si>
  <si>
    <t>WCC</t>
  </si>
  <si>
    <t>Food Business Inspection</t>
  </si>
  <si>
    <t>Council</t>
  </si>
  <si>
    <t>Ground Rent Inv # 378</t>
  </si>
  <si>
    <t>Jackets</t>
  </si>
  <si>
    <t>Inv # 379067</t>
  </si>
  <si>
    <t>Ground Rent Inv # 838</t>
  </si>
  <si>
    <t>Cheque - 22814763</t>
  </si>
  <si>
    <t>Cheque - 22814764</t>
  </si>
  <si>
    <t>Alan Sheldrick</t>
  </si>
  <si>
    <t>Inv # 381631</t>
  </si>
  <si>
    <t>C &amp; R Walker</t>
  </si>
  <si>
    <t>G Luyten</t>
  </si>
  <si>
    <t>Merchandise Sales &amp; late Rego</t>
  </si>
  <si>
    <t>YES 2011</t>
  </si>
  <si>
    <t>1/10/10 - 30/09/11</t>
  </si>
  <si>
    <t>Statement 29/7/11 - Ground Fees</t>
  </si>
  <si>
    <t>Stock</t>
  </si>
  <si>
    <t>ATM W/D CUA Corrimal</t>
  </si>
  <si>
    <t>PS W/D Mountain View</t>
  </si>
  <si>
    <t>Personal Cheque 20465389</t>
  </si>
  <si>
    <t>Personal Cheque 20465391</t>
  </si>
  <si>
    <t>ATM W/D Corrimal</t>
  </si>
  <si>
    <t>Personal Cheque 20465393</t>
  </si>
  <si>
    <t>Personal Cheque 20465392</t>
  </si>
  <si>
    <t>April Transaction Fee</t>
  </si>
  <si>
    <t>Betta Maid Pies</t>
  </si>
  <si>
    <t>POS W/D Woolworths</t>
  </si>
  <si>
    <t>POS W/D Mountain View</t>
  </si>
  <si>
    <t>POS W/D Coles Corrimal</t>
  </si>
  <si>
    <t>POS W/D Stockland Corrimal</t>
  </si>
  <si>
    <t>Personal Cheque 20465394</t>
  </si>
  <si>
    <t>Personal Cheque 20465395</t>
  </si>
  <si>
    <t>Personal Cheque 20465396</t>
  </si>
  <si>
    <t>Personal Cheque 20465397</t>
  </si>
  <si>
    <t>Access IMB Withdrawal</t>
  </si>
  <si>
    <t>@ 30 Sep 2011</t>
  </si>
  <si>
    <t>Gazebo (after 10% Deprec in YES30)</t>
  </si>
  <si>
    <t>Shipping Container (after 10% Deprec in YES30)</t>
  </si>
  <si>
    <t>Portable Goals (after 20% Deprec in YES30)</t>
  </si>
  <si>
    <t>@ 6.0% maturing 29th Oct 2011.</t>
  </si>
  <si>
    <t xml:space="preserve">Credit Notes </t>
  </si>
  <si>
    <t>Unbanked cheques</t>
  </si>
  <si>
    <t>$2872.80 unbanked canteen takings, $1720 unbanked merchandise money, $206 petty cash</t>
  </si>
  <si>
    <t>Fridge (new in 2011)</t>
  </si>
  <si>
    <t/>
  </si>
  <si>
    <t>DIVIDE BY No. REGISTERED PLAYERS</t>
  </si>
  <si>
    <t>Each year the Club has a number of costs that it knows it will have to pay to get our kids onto the paddock each week to play. These costs are detailed below and when totalled and divided by the number of registered players is a true indication of the cost to register each player.</t>
  </si>
  <si>
    <t>2012</t>
  </si>
  <si>
    <t>FEE JUSTIFICATION STATEMENT</t>
  </si>
  <si>
    <t>WOONONA EAST NSW 2517</t>
  </si>
  <si>
    <t>PO BOX 2057</t>
  </si>
  <si>
    <t>RUSSELL VALE JUNIOR FOOTBALL CLUB INC</t>
  </si>
  <si>
    <t>Total Expenses 2011</t>
  </si>
  <si>
    <t>Less</t>
  </si>
  <si>
    <t>Canteen Expenses</t>
  </si>
  <si>
    <t>FIXED EXPENSES</t>
  </si>
  <si>
    <t>Corrimal Church Team</t>
  </si>
  <si>
    <t>Light/grounds fees 2011 and 2012</t>
  </si>
  <si>
    <t>Light/grounds fees</t>
  </si>
  <si>
    <t>COST PER PLAYER IN 2011 WAS:</t>
  </si>
  <si>
    <t>EXPENSES TO RUN CLUB IN 2011</t>
  </si>
  <si>
    <t>for coaching (above 2011 spend)</t>
  </si>
  <si>
    <t>club sponsored events</t>
  </si>
  <si>
    <t>Canteen enhancements</t>
  </si>
  <si>
    <t>For 2012 it is proposed to budget an additional</t>
  </si>
  <si>
    <r>
      <t xml:space="preserve">THEREFORE, IT IS RECOMMENDED 2012 FEES BE </t>
    </r>
    <r>
      <rPr>
        <b/>
        <sz val="9"/>
        <color rgb="FFFF0000"/>
        <rFont val="Arial"/>
        <family val="2"/>
      </rPr>
      <t>INCREASED</t>
    </r>
    <r>
      <rPr>
        <b/>
        <sz val="9"/>
        <rFont val="Arial"/>
        <family val="2"/>
      </rPr>
      <t xml:space="preserve"> BY AT LEAST </t>
    </r>
    <r>
      <rPr>
        <b/>
        <sz val="9"/>
        <color rgb="FFFF0000"/>
        <rFont val="Arial"/>
        <family val="2"/>
      </rPr>
      <t>$10</t>
    </r>
    <r>
      <rPr>
        <b/>
        <sz val="9"/>
        <rFont val="Arial"/>
        <family val="2"/>
      </rPr>
      <t xml:space="preserve"> PER PLAYER</t>
    </r>
  </si>
  <si>
    <t>(This would still leave our fees significantly below other local clubs to my knowledge)</t>
  </si>
  <si>
    <t>Note: this was heavily subsidised by sponsorship and Canteen sales</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</si>
</sst>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44" formatCode="_-&quot;$&quot;* #,##0.00_-;\-&quot;$&quot;* #,##0.00_-;_-&quot;$&quot;* &quot;-&quot;??_-;_-@_-"/>
    <numFmt numFmtId="43" formatCode="_-* #,##0.00_-;\-* #,##0.00_-;_-* &quot;-&quot;??_-;_-@_-"/>
    <numFmt numFmtId="164" formatCode="_-&quot;$&quot;* #,##0_-;\-&quot;$&quot;* #,##0_-;_-&quot;$&quot;* &quot;-&quot;??_-;_-@_-"/>
    <numFmt numFmtId="165" formatCode="&quot;$&quot;#,##0.00_);[Red]\(&quot;$&quot;#,##0.00\)"/>
    <numFmt numFmtId="166" formatCode="&quot;$&quot;#,##0.00"/>
  </numFmts>
  <fonts count="25" x14ac:knownFonts="1">
    <font>
      <sz val="10"/>
      <name val="Arial"/>
    </font>
    <font>
      <sz val="10"/>
      <name val="Arial"/>
      <family val="2"/>
    </font>
    <font>
      <b/>
      <sz val="10"/>
      <name val="Arial"/>
      <family val="2"/>
    </font>
    <font>
      <sz val="10"/>
      <name val="Arial"/>
      <family val="2"/>
    </font>
    <font>
      <sz val="10"/>
      <color indexed="10"/>
      <name val="Arial"/>
      <family val="2"/>
    </font>
    <font>
      <b/>
      <sz val="10"/>
      <color indexed="10"/>
      <name val="Arial"/>
      <family val="2"/>
    </font>
    <font>
      <i/>
      <sz val="10"/>
      <color indexed="10"/>
      <name val="Arial"/>
      <family val="2"/>
    </font>
    <font>
      <sz val="10"/>
      <color indexed="8"/>
      <name val="Arial"/>
      <family val="2"/>
    </font>
    <font>
      <i/>
      <sz val="10"/>
      <name val="Arial"/>
      <family val="2"/>
    </font>
    <font>
      <sz val="10"/>
      <name val="Arial"/>
      <family val="2"/>
    </font>
    <font>
      <sz val="8"/>
      <name val="Arial"/>
      <family val="2"/>
    </font>
    <font>
      <sz val="8"/>
      <color indexed="56"/>
      <name val="Arial"/>
      <family val="2"/>
    </font>
    <font>
      <sz val="9"/>
      <name val="Arial"/>
      <family val="2"/>
    </font>
    <font>
      <b/>
      <sz val="9"/>
      <color indexed="10"/>
      <name val="Arial"/>
      <family val="2"/>
    </font>
    <font>
      <b/>
      <sz val="9"/>
      <name val="Arial"/>
      <family val="2"/>
    </font>
    <font>
      <b/>
      <i/>
      <u/>
      <sz val="9"/>
      <name val="Arial"/>
      <family val="2"/>
    </font>
    <font>
      <sz val="12"/>
      <name val="Arial"/>
      <family val="2"/>
    </font>
    <font>
      <b/>
      <sz val="10"/>
      <color indexed="9"/>
      <name val="Times New Roman"/>
      <family val="1"/>
    </font>
    <font>
      <b/>
      <sz val="9"/>
      <color indexed="16"/>
      <name val="Times New Roman"/>
      <family val="1"/>
    </font>
    <font>
      <b/>
      <sz val="16"/>
      <color indexed="16"/>
      <name val="Times New Roman"/>
      <family val="1"/>
    </font>
    <font>
      <i/>
      <sz val="8"/>
      <name val="Times New Roman"/>
      <family val="1"/>
    </font>
    <font>
      <i/>
      <sz val="9"/>
      <name val="Times New Roman"/>
      <family val="1"/>
    </font>
    <font>
      <b/>
      <sz val="8"/>
      <color indexed="16"/>
      <name val="Times New Roman"/>
      <family val="1"/>
    </font>
    <font>
      <b/>
      <sz val="10"/>
      <color indexed="16"/>
      <name val="Times New Roman"/>
      <family val="1"/>
    </font>
    <font>
      <b/>
      <sz val="9"/>
      <color rgb="FFFF0000"/>
      <name val="Arial"/>
      <family val="2"/>
    </font>
  </fonts>
  <fills count="8">
    <fill>
      <patternFill patternType="none"/>
    </fill>
    <fill>
      <patternFill patternType="gray125"/>
    </fill>
    <fill>
      <patternFill patternType="solid">
        <fgColor indexed="43"/>
        <bgColor indexed="64"/>
      </patternFill>
    </fill>
    <fill>
      <patternFill patternType="solid">
        <fgColor indexed="42"/>
        <bgColor indexed="64"/>
      </patternFill>
    </fill>
    <fill>
      <patternFill patternType="solid">
        <fgColor indexed="13"/>
        <bgColor indexed="64"/>
      </patternFill>
    </fill>
    <fill>
      <patternFill patternType="solid">
        <fgColor indexed="18"/>
        <bgColor indexed="64"/>
      </patternFill>
    </fill>
    <fill>
      <patternFill patternType="solid">
        <fgColor indexed="9"/>
        <bgColor indexed="64"/>
      </patternFill>
    </fill>
    <fill>
      <patternFill patternType="solid">
        <fgColor indexed="22"/>
        <bgColor indexed="64"/>
      </patternFill>
    </fill>
  </fills>
  <borders count="13">
    <border>
      <left/>
      <right/>
      <top/>
      <bottom/>
      <diagonal/>
    </border>
    <border>
      <left/>
      <right/>
      <top/>
      <bottom style="double">
        <color indexed="64"/>
      </bottom>
      <diagonal/>
    </border>
    <border>
      <left/>
      <right/>
      <top/>
      <bottom style="thin">
        <color indexed="64"/>
      </bottom>
      <diagonal/>
    </border>
    <border>
      <left/>
      <right/>
      <top style="thin">
        <color indexed="64"/>
      </top>
      <bottom style="double">
        <color indexed="64"/>
      </bottom>
      <diagonal/>
    </border>
    <border>
      <left/>
      <right/>
      <top/>
      <bottom style="medium">
        <color indexed="64"/>
      </bottom>
      <diagonal/>
    </border>
    <border>
      <left/>
      <right/>
      <top style="thin">
        <color indexed="64"/>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0" fontId="1" fillId="0" borderId="0"/>
  </cellStyleXfs>
  <cellXfs count="194">
    <xf numFmtId="0" fontId="0" fillId="0" borderId="0" xfId="0"/>
    <xf numFmtId="0" fontId="0" fillId="0" borderId="0" xfId="0" applyAlignment="1">
      <alignment horizontal="center"/>
    </xf>
    <xf numFmtId="14" fontId="0" fillId="0" borderId="0" xfId="0" applyNumberFormat="1" applyAlignment="1">
      <alignment horizontal="center"/>
    </xf>
    <xf numFmtId="44" fontId="0" fillId="0" borderId="0" xfId="2" applyFont="1" applyAlignment="1">
      <alignment horizontal="center"/>
    </xf>
    <xf numFmtId="44" fontId="0" fillId="0" borderId="0" xfId="2" applyNumberFormat="1" applyFont="1" applyAlignment="1">
      <alignment horizontal="center"/>
    </xf>
    <xf numFmtId="0" fontId="0" fillId="0" borderId="0" xfId="0" applyAlignment="1">
      <alignment horizontal="left"/>
    </xf>
    <xf numFmtId="0" fontId="2" fillId="0" borderId="0" xfId="0" applyFont="1" applyAlignment="1">
      <alignment horizontal="center"/>
    </xf>
    <xf numFmtId="0" fontId="2" fillId="0" borderId="0" xfId="0" applyFont="1"/>
    <xf numFmtId="0" fontId="3" fillId="0" borderId="0" xfId="0" applyFont="1" applyAlignment="1">
      <alignment horizontal="center"/>
    </xf>
    <xf numFmtId="44" fontId="3" fillId="0" borderId="0" xfId="2" applyFont="1" applyAlignment="1">
      <alignment horizontal="center"/>
    </xf>
    <xf numFmtId="0" fontId="3" fillId="0" borderId="0" xfId="0" applyFont="1" applyAlignment="1">
      <alignment horizontal="left"/>
    </xf>
    <xf numFmtId="14" fontId="3" fillId="0" borderId="0" xfId="0" applyNumberFormat="1" applyFont="1" applyAlignment="1">
      <alignment horizontal="center"/>
    </xf>
    <xf numFmtId="0" fontId="3" fillId="0" borderId="0" xfId="0" applyFont="1"/>
    <xf numFmtId="44" fontId="4" fillId="0" borderId="0" xfId="2" applyNumberFormat="1" applyFont="1" applyAlignment="1">
      <alignment horizontal="center"/>
    </xf>
    <xf numFmtId="44" fontId="0" fillId="0" borderId="0" xfId="2" applyNumberFormat="1" applyFont="1" applyFill="1" applyAlignment="1">
      <alignment horizontal="center"/>
    </xf>
    <xf numFmtId="0" fontId="3" fillId="0" borderId="0" xfId="0" applyFont="1" applyBorder="1" applyAlignment="1"/>
    <xf numFmtId="0" fontId="0" fillId="0" borderId="0" xfId="0" applyBorder="1" applyAlignment="1"/>
    <xf numFmtId="44" fontId="0" fillId="2" borderId="0" xfId="2" applyNumberFormat="1" applyFont="1" applyFill="1" applyAlignment="1">
      <alignment horizontal="center"/>
    </xf>
    <xf numFmtId="0" fontId="0" fillId="2" borderId="0" xfId="0" applyFill="1" applyAlignment="1">
      <alignment horizontal="left"/>
    </xf>
    <xf numFmtId="14" fontId="0" fillId="0" borderId="0" xfId="0" applyNumberFormat="1" applyFill="1" applyAlignment="1">
      <alignment horizontal="center"/>
    </xf>
    <xf numFmtId="0" fontId="0" fillId="0" borderId="0" xfId="0" applyFill="1" applyAlignment="1">
      <alignment horizontal="left"/>
    </xf>
    <xf numFmtId="0" fontId="4" fillId="0" borderId="0" xfId="0" applyFont="1" applyFill="1" applyAlignment="1">
      <alignment horizontal="left"/>
    </xf>
    <xf numFmtId="0" fontId="0" fillId="0" borderId="0" xfId="0" applyFill="1" applyAlignment="1">
      <alignment horizontal="center"/>
    </xf>
    <xf numFmtId="44" fontId="4" fillId="0" borderId="0" xfId="2" applyNumberFormat="1" applyFont="1" applyFill="1" applyAlignment="1"/>
    <xf numFmtId="44" fontId="0" fillId="0" borderId="0" xfId="2" applyNumberFormat="1" applyFont="1" applyFill="1" applyAlignment="1"/>
    <xf numFmtId="44" fontId="4" fillId="2" borderId="0" xfId="2" applyNumberFormat="1" applyFont="1" applyFill="1" applyAlignment="1"/>
    <xf numFmtId="44" fontId="0" fillId="2" borderId="0" xfId="2" applyNumberFormat="1" applyFont="1" applyFill="1" applyAlignment="1"/>
    <xf numFmtId="0" fontId="2" fillId="0" borderId="1" xfId="0" applyFont="1" applyBorder="1" applyAlignment="1">
      <alignment horizontal="center"/>
    </xf>
    <xf numFmtId="44" fontId="2" fillId="0" borderId="1" xfId="2" applyFont="1" applyBorder="1" applyAlignment="1">
      <alignment horizontal="center"/>
    </xf>
    <xf numFmtId="0" fontId="2" fillId="0" borderId="1" xfId="0" applyFont="1" applyBorder="1" applyAlignment="1">
      <alignment horizontal="left"/>
    </xf>
    <xf numFmtId="164" fontId="0" fillId="0" borderId="0" xfId="2" applyNumberFormat="1" applyFont="1" applyAlignment="1">
      <alignment horizontal="left"/>
    </xf>
    <xf numFmtId="14" fontId="0" fillId="0" borderId="0" xfId="0" applyNumberFormat="1" applyFill="1" applyBorder="1" applyAlignment="1">
      <alignment horizontal="center"/>
    </xf>
    <xf numFmtId="44" fontId="0" fillId="0" borderId="0" xfId="2" applyNumberFormat="1" applyFont="1" applyFill="1" applyBorder="1" applyAlignment="1">
      <alignment horizontal="center"/>
    </xf>
    <xf numFmtId="44" fontId="0" fillId="0" borderId="0" xfId="2" applyNumberFormat="1" applyFont="1" applyFill="1" applyBorder="1" applyAlignment="1"/>
    <xf numFmtId="44" fontId="0" fillId="0" borderId="0" xfId="2" applyNumberFormat="1" applyFont="1" applyBorder="1" applyAlignment="1">
      <alignment horizontal="center"/>
    </xf>
    <xf numFmtId="0" fontId="0" fillId="0" borderId="0" xfId="0" applyFill="1" applyBorder="1" applyAlignment="1">
      <alignment horizontal="left"/>
    </xf>
    <xf numFmtId="0" fontId="0" fillId="0" borderId="0" xfId="0" applyBorder="1" applyAlignment="1">
      <alignment horizontal="center"/>
    </xf>
    <xf numFmtId="0" fontId="0" fillId="0" borderId="0" xfId="0" applyBorder="1"/>
    <xf numFmtId="44" fontId="4" fillId="0" borderId="0" xfId="2" applyNumberFormat="1" applyFont="1" applyFill="1" applyBorder="1" applyAlignment="1"/>
    <xf numFmtId="44" fontId="0" fillId="2" borderId="0" xfId="2" applyNumberFormat="1" applyFont="1" applyFill="1" applyBorder="1" applyAlignment="1">
      <alignment horizontal="center"/>
    </xf>
    <xf numFmtId="0" fontId="0" fillId="2" borderId="0" xfId="0" applyFill="1" applyBorder="1" applyAlignment="1">
      <alignment horizontal="left"/>
    </xf>
    <xf numFmtId="0" fontId="6" fillId="0" borderId="0" xfId="0" applyFont="1" applyFill="1" applyAlignment="1">
      <alignment horizontal="left"/>
    </xf>
    <xf numFmtId="44" fontId="4" fillId="2" borderId="0" xfId="2" applyNumberFormat="1" applyFont="1" applyFill="1" applyBorder="1" applyAlignment="1"/>
    <xf numFmtId="14" fontId="0" fillId="0" borderId="0" xfId="0" applyNumberFormat="1" applyBorder="1" applyAlignment="1">
      <alignment horizontal="center"/>
    </xf>
    <xf numFmtId="44" fontId="0" fillId="0" borderId="0" xfId="2" applyFont="1" applyBorder="1" applyAlignment="1">
      <alignment horizontal="center"/>
    </xf>
    <xf numFmtId="0" fontId="0" fillId="0" borderId="0" xfId="0" applyBorder="1" applyAlignment="1">
      <alignment horizontal="left"/>
    </xf>
    <xf numFmtId="0" fontId="4" fillId="0" borderId="0" xfId="0" applyFont="1" applyFill="1" applyBorder="1" applyAlignment="1">
      <alignment horizontal="left"/>
    </xf>
    <xf numFmtId="0" fontId="7" fillId="0" borderId="0" xfId="0" applyFont="1" applyFill="1" applyBorder="1" applyAlignment="1">
      <alignment horizontal="left"/>
    </xf>
    <xf numFmtId="0" fontId="2" fillId="0" borderId="0" xfId="0" applyFont="1" applyAlignment="1">
      <alignment horizontal="left"/>
    </xf>
    <xf numFmtId="0" fontId="3" fillId="0" borderId="0" xfId="0" applyFont="1" applyBorder="1" applyAlignment="1">
      <alignment horizontal="left"/>
    </xf>
    <xf numFmtId="0" fontId="0" fillId="0" borderId="0" xfId="0" applyBorder="1" applyAlignment="1">
      <alignment horizontal="left" vertical="center" wrapText="1"/>
    </xf>
    <xf numFmtId="0" fontId="6" fillId="0" borderId="0" xfId="0" applyFont="1" applyAlignment="1">
      <alignment horizontal="left"/>
    </xf>
    <xf numFmtId="44" fontId="4" fillId="0" borderId="0" xfId="2" applyNumberFormat="1" applyFont="1" applyBorder="1" applyAlignment="1">
      <alignment horizontal="center"/>
    </xf>
    <xf numFmtId="0" fontId="0" fillId="0" borderId="0" xfId="0" applyFill="1"/>
    <xf numFmtId="0" fontId="3" fillId="0" borderId="0" xfId="0" applyFont="1" applyFill="1" applyBorder="1" applyAlignment="1">
      <alignment horizontal="left"/>
    </xf>
    <xf numFmtId="44" fontId="0" fillId="3" borderId="0" xfId="2" applyNumberFormat="1" applyFont="1" applyFill="1" applyAlignment="1">
      <alignment horizontal="center"/>
    </xf>
    <xf numFmtId="44" fontId="0" fillId="3" borderId="0" xfId="2" applyNumberFormat="1" applyFont="1" applyFill="1" applyBorder="1" applyAlignment="1">
      <alignment horizontal="center"/>
    </xf>
    <xf numFmtId="0" fontId="0" fillId="3" borderId="0" xfId="0" applyFill="1" applyBorder="1" applyAlignment="1">
      <alignment horizontal="left"/>
    </xf>
    <xf numFmtId="44" fontId="0" fillId="3" borderId="0" xfId="2" applyNumberFormat="1" applyFont="1" applyFill="1" applyBorder="1" applyAlignment="1"/>
    <xf numFmtId="44" fontId="4" fillId="3" borderId="0" xfId="2" applyNumberFormat="1" applyFont="1" applyFill="1" applyBorder="1" applyAlignment="1"/>
    <xf numFmtId="14" fontId="3" fillId="0" borderId="0" xfId="0" applyNumberFormat="1" applyFont="1" applyBorder="1" applyAlignment="1">
      <alignment horizontal="center"/>
    </xf>
    <xf numFmtId="44" fontId="5" fillId="3" borderId="0" xfId="2" applyNumberFormat="1" applyFont="1" applyFill="1" applyBorder="1" applyAlignment="1">
      <alignment horizontal="center"/>
    </xf>
    <xf numFmtId="0" fontId="8" fillId="0" borderId="0" xfId="0" applyFont="1" applyFill="1" applyAlignment="1">
      <alignment horizontal="left"/>
    </xf>
    <xf numFmtId="0" fontId="0" fillId="0" borderId="0" xfId="0" applyFill="1" applyBorder="1" applyAlignment="1">
      <alignment horizontal="center"/>
    </xf>
    <xf numFmtId="14" fontId="0" fillId="0" borderId="1" xfId="0" applyNumberFormat="1" applyBorder="1" applyAlignment="1">
      <alignment horizontal="center"/>
    </xf>
    <xf numFmtId="44" fontId="0" fillId="0" borderId="1" xfId="2" applyNumberFormat="1" applyFont="1" applyBorder="1" applyAlignment="1">
      <alignment horizontal="center"/>
    </xf>
    <xf numFmtId="44" fontId="4" fillId="0" borderId="1" xfId="2" applyNumberFormat="1" applyFont="1" applyBorder="1" applyAlignment="1">
      <alignment horizontal="center"/>
    </xf>
    <xf numFmtId="44" fontId="0" fillId="0" borderId="1" xfId="2" applyFont="1" applyBorder="1" applyAlignment="1">
      <alignment horizontal="center"/>
    </xf>
    <xf numFmtId="44" fontId="4" fillId="3" borderId="0" xfId="2" applyNumberFormat="1" applyFont="1" applyFill="1" applyBorder="1" applyAlignment="1">
      <alignment horizontal="center"/>
    </xf>
    <xf numFmtId="44" fontId="0" fillId="0" borderId="0" xfId="2" applyFont="1"/>
    <xf numFmtId="44" fontId="0" fillId="0" borderId="1" xfId="2" applyFont="1" applyBorder="1"/>
    <xf numFmtId="44" fontId="0" fillId="0" borderId="0" xfId="2" applyFont="1" applyBorder="1"/>
    <xf numFmtId="44" fontId="0" fillId="0" borderId="2" xfId="2" applyFont="1" applyBorder="1"/>
    <xf numFmtId="44" fontId="0" fillId="0" borderId="3" xfId="2" applyFont="1" applyBorder="1"/>
    <xf numFmtId="44" fontId="2" fillId="0" borderId="0" xfId="2" applyFont="1" applyBorder="1"/>
    <xf numFmtId="44" fontId="2" fillId="0" borderId="3" xfId="2" applyFont="1" applyBorder="1"/>
    <xf numFmtId="14" fontId="3" fillId="0" borderId="0" xfId="0" applyNumberFormat="1" applyFont="1" applyFill="1" applyAlignment="1">
      <alignment horizontal="center"/>
    </xf>
    <xf numFmtId="14" fontId="0" fillId="0" borderId="4" xfId="0" applyNumberFormat="1" applyFill="1" applyBorder="1" applyAlignment="1">
      <alignment horizontal="center"/>
    </xf>
    <xf numFmtId="0" fontId="3" fillId="0" borderId="0" xfId="0" applyFont="1" applyFill="1" applyAlignment="1">
      <alignment horizontal="left"/>
    </xf>
    <xf numFmtId="0" fontId="2" fillId="0" borderId="0" xfId="0" applyFont="1" applyFill="1"/>
    <xf numFmtId="0" fontId="0" fillId="0" borderId="0" xfId="0" applyFill="1" applyBorder="1"/>
    <xf numFmtId="44" fontId="4" fillId="0" borderId="0" xfId="2" applyNumberFormat="1" applyFont="1" applyFill="1" applyAlignment="1">
      <alignment horizontal="center"/>
    </xf>
    <xf numFmtId="44" fontId="4" fillId="0" borderId="0" xfId="2" applyNumberFormat="1" applyFont="1" applyFill="1" applyBorder="1" applyAlignment="1">
      <alignment horizontal="center"/>
    </xf>
    <xf numFmtId="44" fontId="5" fillId="0" borderId="0" xfId="2" applyNumberFormat="1" applyFont="1" applyFill="1" applyBorder="1" applyAlignment="1">
      <alignment horizontal="center"/>
    </xf>
    <xf numFmtId="44" fontId="0" fillId="0" borderId="4" xfId="2" applyNumberFormat="1" applyFont="1" applyFill="1" applyBorder="1" applyAlignment="1">
      <alignment horizontal="center"/>
    </xf>
    <xf numFmtId="0" fontId="3" fillId="0" borderId="4" xfId="0" applyFont="1" applyFill="1" applyBorder="1" applyAlignment="1">
      <alignment horizontal="left"/>
    </xf>
    <xf numFmtId="0" fontId="3" fillId="0" borderId="1" xfId="0" applyFont="1" applyBorder="1" applyAlignment="1">
      <alignment horizontal="left"/>
    </xf>
    <xf numFmtId="0" fontId="3" fillId="0" borderId="1" xfId="0" applyFont="1" applyBorder="1" applyAlignment="1">
      <alignment horizontal="center"/>
    </xf>
    <xf numFmtId="44" fontId="9" fillId="4" borderId="0" xfId="2" applyNumberFormat="1" applyFont="1" applyFill="1" applyBorder="1" applyAlignment="1">
      <alignment horizontal="center"/>
    </xf>
    <xf numFmtId="44" fontId="5" fillId="4" borderId="0" xfId="2" applyNumberFormat="1" applyFont="1" applyFill="1" applyBorder="1" applyAlignment="1">
      <alignment horizontal="center"/>
    </xf>
    <xf numFmtId="0" fontId="0" fillId="4" borderId="0" xfId="0" applyFill="1" applyBorder="1" applyAlignment="1">
      <alignment horizontal="left"/>
    </xf>
    <xf numFmtId="44" fontId="7" fillId="0" borderId="0" xfId="2" applyFont="1" applyBorder="1" applyAlignment="1">
      <alignment horizontal="center"/>
    </xf>
    <xf numFmtId="44" fontId="5" fillId="0" borderId="4" xfId="2" applyNumberFormat="1" applyFont="1" applyFill="1" applyBorder="1" applyAlignment="1">
      <alignment horizontal="center"/>
    </xf>
    <xf numFmtId="0" fontId="8" fillId="0" borderId="0" xfId="0" applyFont="1" applyBorder="1" applyAlignment="1">
      <alignment horizontal="left"/>
    </xf>
    <xf numFmtId="43" fontId="0" fillId="0" borderId="0" xfId="1" applyFont="1"/>
    <xf numFmtId="14" fontId="0" fillId="0" borderId="0" xfId="1" applyNumberFormat="1" applyFont="1"/>
    <xf numFmtId="44" fontId="0" fillId="4" borderId="0" xfId="2" applyNumberFormat="1" applyFont="1" applyFill="1" applyBorder="1" applyAlignment="1">
      <alignment horizontal="center"/>
    </xf>
    <xf numFmtId="44" fontId="4" fillId="4" borderId="0" xfId="2" applyNumberFormat="1" applyFont="1" applyFill="1" applyBorder="1" applyAlignment="1">
      <alignment horizontal="center"/>
    </xf>
    <xf numFmtId="0" fontId="3" fillId="4" borderId="0" xfId="0" applyFont="1" applyFill="1" applyBorder="1" applyAlignment="1">
      <alignment horizontal="left"/>
    </xf>
    <xf numFmtId="0" fontId="3" fillId="4" borderId="0" xfId="0" applyFont="1" applyFill="1" applyAlignment="1">
      <alignment horizontal="left"/>
    </xf>
    <xf numFmtId="44" fontId="2" fillId="0" borderId="2" xfId="2" applyFont="1" applyBorder="1" applyAlignment="1">
      <alignment horizontal="center"/>
    </xf>
    <xf numFmtId="0" fontId="8" fillId="0" borderId="0" xfId="0" applyFont="1" applyAlignment="1">
      <alignment horizontal="left"/>
    </xf>
    <xf numFmtId="0" fontId="3" fillId="0" borderId="0" xfId="0" applyFont="1" applyAlignment="1"/>
    <xf numFmtId="0" fontId="0" fillId="0" borderId="0" xfId="0" applyAlignment="1"/>
    <xf numFmtId="0" fontId="0" fillId="0" borderId="0" xfId="0" applyFont="1" applyAlignment="1">
      <alignment horizontal="left"/>
    </xf>
    <xf numFmtId="0" fontId="1" fillId="0" borderId="0" xfId="0" applyFont="1" applyBorder="1" applyAlignment="1">
      <alignment horizontal="left"/>
    </xf>
    <xf numFmtId="0" fontId="1" fillId="0" borderId="0" xfId="0" applyFont="1" applyAlignment="1">
      <alignment horizontal="left"/>
    </xf>
    <xf numFmtId="0" fontId="1" fillId="0" borderId="0" xfId="0" applyFont="1" applyFill="1" applyBorder="1" applyAlignment="1">
      <alignment horizontal="left"/>
    </xf>
    <xf numFmtId="0" fontId="1" fillId="0" borderId="0" xfId="0" applyFont="1" applyFill="1" applyAlignment="1">
      <alignment horizontal="left"/>
    </xf>
    <xf numFmtId="0" fontId="1" fillId="0" borderId="0" xfId="0" applyFont="1" applyFill="1" applyAlignment="1"/>
    <xf numFmtId="14" fontId="0" fillId="0" borderId="5" xfId="0" applyNumberFormat="1" applyFill="1" applyBorder="1" applyAlignment="1">
      <alignment horizontal="center"/>
    </xf>
    <xf numFmtId="44" fontId="0" fillId="0" borderId="5" xfId="2" applyNumberFormat="1" applyFont="1" applyFill="1" applyBorder="1" applyAlignment="1">
      <alignment horizontal="center"/>
    </xf>
    <xf numFmtId="0" fontId="3" fillId="0" borderId="5" xfId="0" applyFont="1" applyFill="1" applyBorder="1" applyAlignment="1">
      <alignment horizontal="left"/>
    </xf>
    <xf numFmtId="0" fontId="1" fillId="0" borderId="0" xfId="0" applyFont="1"/>
    <xf numFmtId="0" fontId="0" fillId="0" borderId="4" xfId="0" applyBorder="1" applyAlignment="1">
      <alignment horizontal="center"/>
    </xf>
    <xf numFmtId="44" fontId="0" fillId="0" borderId="4" xfId="2" applyNumberFormat="1" applyFont="1" applyBorder="1" applyAlignment="1">
      <alignment horizontal="center"/>
    </xf>
    <xf numFmtId="44" fontId="0" fillId="0" borderId="4" xfId="2" applyFont="1" applyBorder="1" applyAlignment="1">
      <alignment horizontal="center"/>
    </xf>
    <xf numFmtId="0" fontId="1" fillId="0" borderId="0" xfId="0" applyFont="1" applyBorder="1" applyAlignment="1">
      <alignment horizontal="center"/>
    </xf>
    <xf numFmtId="0" fontId="1" fillId="0" borderId="0" xfId="0" applyFont="1" applyBorder="1" applyAlignment="1"/>
    <xf numFmtId="0" fontId="1" fillId="0" borderId="0" xfId="0" applyFont="1" applyFill="1" applyBorder="1" applyAlignment="1"/>
    <xf numFmtId="0" fontId="1" fillId="0" borderId="1" xfId="0" applyFont="1" applyBorder="1" applyAlignment="1"/>
    <xf numFmtId="0" fontId="0" fillId="0" borderId="1" xfId="0" applyBorder="1" applyAlignment="1">
      <alignment horizontal="center"/>
    </xf>
    <xf numFmtId="0" fontId="1" fillId="0" borderId="1" xfId="0" applyFont="1" applyBorder="1" applyAlignment="1">
      <alignment horizontal="center"/>
    </xf>
    <xf numFmtId="44" fontId="1" fillId="0" borderId="2" xfId="2" quotePrefix="1" applyFont="1" applyBorder="1" applyAlignment="1">
      <alignment horizontal="center"/>
    </xf>
    <xf numFmtId="0" fontId="1" fillId="0" borderId="0" xfId="0" quotePrefix="1" applyFont="1"/>
    <xf numFmtId="44" fontId="1" fillId="0" borderId="0" xfId="2" applyFont="1"/>
    <xf numFmtId="0" fontId="10" fillId="0" borderId="0" xfId="3" applyFont="1"/>
    <xf numFmtId="0" fontId="10" fillId="0" borderId="0" xfId="3" applyNumberFormat="1" applyFont="1" applyAlignment="1">
      <alignment horizontal="justify"/>
    </xf>
    <xf numFmtId="0" fontId="1" fillId="0" borderId="0" xfId="3"/>
    <xf numFmtId="0" fontId="11" fillId="5" borderId="6" xfId="3" applyNumberFormat="1" applyFont="1" applyFill="1" applyBorder="1" applyAlignment="1">
      <alignment horizontal="justify"/>
    </xf>
    <xf numFmtId="49" fontId="11" fillId="5" borderId="4" xfId="3" applyNumberFormat="1" applyFont="1" applyFill="1" applyBorder="1"/>
    <xf numFmtId="49" fontId="11" fillId="5" borderId="7" xfId="3" applyNumberFormat="1" applyFont="1" applyFill="1" applyBorder="1"/>
    <xf numFmtId="165" fontId="12" fillId="6" borderId="8" xfId="3" applyNumberFormat="1" applyFont="1" applyFill="1" applyBorder="1" applyAlignment="1">
      <alignment vertical="top" wrapText="1"/>
    </xf>
    <xf numFmtId="49" fontId="12" fillId="6" borderId="0" xfId="3" applyNumberFormat="1" applyFont="1" applyFill="1" applyBorder="1" applyAlignment="1">
      <alignment vertical="top"/>
    </xf>
    <xf numFmtId="49" fontId="12" fillId="6" borderId="9" xfId="3" applyNumberFormat="1" applyFont="1" applyFill="1" applyBorder="1" applyAlignment="1">
      <alignment vertical="top"/>
    </xf>
    <xf numFmtId="165" fontId="13" fillId="6" borderId="8" xfId="3" applyNumberFormat="1" applyFont="1" applyFill="1" applyBorder="1" applyAlignment="1">
      <alignment horizontal="left" vertical="top" wrapText="1"/>
    </xf>
    <xf numFmtId="0" fontId="10" fillId="0" borderId="8" xfId="3" applyNumberFormat="1" applyFont="1" applyBorder="1" applyAlignment="1">
      <alignment horizontal="justify"/>
    </xf>
    <xf numFmtId="0" fontId="10" fillId="0" borderId="0" xfId="3" applyFont="1" applyBorder="1"/>
    <xf numFmtId="0" fontId="10" fillId="0" borderId="9" xfId="3" applyFont="1" applyBorder="1"/>
    <xf numFmtId="49" fontId="14" fillId="6" borderId="0" xfId="3" applyNumberFormat="1" applyFont="1" applyFill="1" applyBorder="1" applyAlignment="1">
      <alignment vertical="top"/>
    </xf>
    <xf numFmtId="165" fontId="14" fillId="6" borderId="0" xfId="3" applyNumberFormat="1" applyFont="1" applyFill="1" applyBorder="1" applyAlignment="1">
      <alignment vertical="top" wrapText="1"/>
    </xf>
    <xf numFmtId="0" fontId="14" fillId="6" borderId="0" xfId="3" applyNumberFormat="1" applyFont="1" applyFill="1" applyBorder="1" applyAlignment="1">
      <alignment horizontal="center" vertical="top"/>
    </xf>
    <xf numFmtId="165" fontId="12" fillId="6" borderId="0" xfId="3" applyNumberFormat="1" applyFont="1" applyFill="1" applyBorder="1" applyAlignment="1">
      <alignment vertical="top" wrapText="1"/>
    </xf>
    <xf numFmtId="166" fontId="14" fillId="6" borderId="4" xfId="3" applyNumberFormat="1" applyFont="1" applyFill="1" applyBorder="1" applyAlignment="1">
      <alignment horizontal="center" vertical="top" wrapText="1"/>
    </xf>
    <xf numFmtId="49" fontId="15" fillId="6" borderId="0" xfId="3" applyNumberFormat="1" applyFont="1" applyFill="1" applyBorder="1" applyAlignment="1">
      <alignment vertical="top"/>
    </xf>
    <xf numFmtId="166" fontId="14" fillId="6" borderId="0" xfId="3" applyNumberFormat="1" applyFont="1" applyFill="1" applyBorder="1" applyAlignment="1">
      <alignment vertical="top"/>
    </xf>
    <xf numFmtId="0" fontId="1" fillId="0" borderId="0" xfId="3" applyBorder="1" applyAlignment="1">
      <alignment horizontal="center" vertical="center"/>
    </xf>
    <xf numFmtId="49" fontId="16" fillId="6" borderId="0" xfId="3" applyNumberFormat="1" applyFont="1" applyFill="1" applyBorder="1" applyAlignment="1">
      <alignment horizontal="center" vertical="center"/>
    </xf>
    <xf numFmtId="0" fontId="10" fillId="0" borderId="8" xfId="3" applyFont="1" applyBorder="1"/>
    <xf numFmtId="0" fontId="10" fillId="0" borderId="0" xfId="3" applyFont="1" applyAlignment="1">
      <alignment vertical="top" wrapText="1"/>
    </xf>
    <xf numFmtId="0" fontId="12" fillId="0" borderId="0" xfId="3" applyFont="1" applyAlignment="1">
      <alignment vertical="top" wrapText="1"/>
    </xf>
    <xf numFmtId="0" fontId="12" fillId="0" borderId="0" xfId="3" applyFont="1" applyBorder="1" applyAlignment="1">
      <alignment vertical="top" wrapText="1"/>
    </xf>
    <xf numFmtId="0" fontId="10" fillId="0" borderId="0" xfId="3" applyFont="1" applyBorder="1" applyAlignment="1">
      <alignment vertical="top" wrapText="1"/>
    </xf>
    <xf numFmtId="0" fontId="2" fillId="0" borderId="0" xfId="3" applyFont="1" applyAlignment="1">
      <alignment horizontal="center"/>
    </xf>
    <xf numFmtId="0" fontId="2" fillId="6" borderId="0" xfId="3" applyFont="1" applyFill="1" applyBorder="1" applyAlignment="1">
      <alignment horizontal="center"/>
    </xf>
    <xf numFmtId="0" fontId="17" fillId="5" borderId="8" xfId="3" applyNumberFormat="1" applyFont="1" applyFill="1" applyBorder="1" applyAlignment="1">
      <alignment horizontal="justify"/>
    </xf>
    <xf numFmtId="49" fontId="17" fillId="5" borderId="0" xfId="3" applyNumberFormat="1" applyFont="1" applyFill="1" applyBorder="1" applyAlignment="1">
      <alignment horizontal="center"/>
    </xf>
    <xf numFmtId="49" fontId="17" fillId="5" borderId="9" xfId="3" applyNumberFormat="1" applyFont="1" applyFill="1" applyBorder="1" applyAlignment="1">
      <alignment horizontal="center"/>
    </xf>
    <xf numFmtId="0" fontId="10" fillId="7" borderId="8" xfId="3" applyNumberFormat="1" applyFont="1" applyFill="1" applyBorder="1" applyAlignment="1">
      <alignment horizontal="justify"/>
    </xf>
    <xf numFmtId="0" fontId="10" fillId="7" borderId="0" xfId="3" applyFont="1" applyFill="1" applyBorder="1"/>
    <xf numFmtId="0" fontId="10" fillId="7" borderId="9" xfId="3" applyFont="1" applyFill="1" applyBorder="1"/>
    <xf numFmtId="0" fontId="20" fillId="7" borderId="8" xfId="3" applyNumberFormat="1" applyFont="1" applyFill="1" applyBorder="1" applyAlignment="1">
      <alignment horizontal="centerContinuous"/>
    </xf>
    <xf numFmtId="49" fontId="21" fillId="7" borderId="0" xfId="3" applyNumberFormat="1" applyFont="1" applyFill="1" applyBorder="1" applyAlignment="1">
      <alignment horizontal="centerContinuous"/>
    </xf>
    <xf numFmtId="49" fontId="21" fillId="7" borderId="9" xfId="3" applyNumberFormat="1" applyFont="1" applyFill="1" applyBorder="1" applyAlignment="1">
      <alignment horizontal="centerContinuous"/>
    </xf>
    <xf numFmtId="0" fontId="22" fillId="7" borderId="10" xfId="3" applyNumberFormat="1" applyFont="1" applyFill="1" applyBorder="1" applyAlignment="1">
      <alignment horizontal="centerContinuous"/>
    </xf>
    <xf numFmtId="49" fontId="23" fillId="7" borderId="11" xfId="3" applyNumberFormat="1" applyFont="1" applyFill="1" applyBorder="1" applyAlignment="1">
      <alignment horizontal="centerContinuous"/>
    </xf>
    <xf numFmtId="49" fontId="23" fillId="7" borderId="12" xfId="3" applyNumberFormat="1" applyFont="1" applyFill="1" applyBorder="1" applyAlignment="1">
      <alignment horizontal="centerContinuous"/>
    </xf>
    <xf numFmtId="0" fontId="10" fillId="6" borderId="0" xfId="3" applyFont="1" applyFill="1" applyBorder="1"/>
    <xf numFmtId="0" fontId="10" fillId="6" borderId="0" xfId="3" applyNumberFormat="1" applyFont="1" applyFill="1" applyBorder="1" applyAlignment="1">
      <alignment horizontal="justify"/>
    </xf>
    <xf numFmtId="0" fontId="1" fillId="6" borderId="0" xfId="3" applyFill="1" applyBorder="1"/>
    <xf numFmtId="49" fontId="12" fillId="6" borderId="0" xfId="3" applyNumberFormat="1" applyFont="1" applyFill="1" applyBorder="1" applyAlignment="1">
      <alignment horizontal="left" vertical="top" indent="1"/>
    </xf>
    <xf numFmtId="0" fontId="0" fillId="0" borderId="0" xfId="0" applyAlignment="1">
      <alignment horizontal="left" indent="1"/>
    </xf>
    <xf numFmtId="166" fontId="14" fillId="6" borderId="0" xfId="3" applyNumberFormat="1" applyFont="1" applyFill="1" applyBorder="1" applyAlignment="1">
      <alignment horizontal="left" vertical="top" wrapText="1"/>
    </xf>
    <xf numFmtId="6" fontId="10" fillId="0" borderId="0" xfId="3" applyNumberFormat="1" applyFont="1" applyBorder="1"/>
    <xf numFmtId="44" fontId="0" fillId="0" borderId="0" xfId="0" applyNumberFormat="1"/>
    <xf numFmtId="14" fontId="2" fillId="0" borderId="4" xfId="0" applyNumberFormat="1" applyFont="1" applyFill="1" applyBorder="1" applyAlignment="1">
      <alignment horizontal="left"/>
    </xf>
    <xf numFmtId="49" fontId="13" fillId="6" borderId="0" xfId="3" applyNumberFormat="1" applyFont="1" applyFill="1" applyBorder="1" applyAlignment="1">
      <alignment vertical="top"/>
    </xf>
    <xf numFmtId="0" fontId="1" fillId="0" borderId="0" xfId="3" applyBorder="1" applyAlignment="1"/>
    <xf numFmtId="0" fontId="1" fillId="0" borderId="8" xfId="3" applyBorder="1" applyAlignment="1"/>
    <xf numFmtId="49" fontId="18" fillId="7" borderId="9" xfId="3" applyNumberFormat="1" applyFont="1" applyFill="1" applyBorder="1" applyAlignment="1">
      <alignment horizontal="center"/>
    </xf>
    <xf numFmtId="0" fontId="1" fillId="0" borderId="0" xfId="3" applyBorder="1" applyAlignment="1">
      <alignment horizontal="center"/>
    </xf>
    <xf numFmtId="0" fontId="1" fillId="0" borderId="8" xfId="3" applyBorder="1" applyAlignment="1">
      <alignment horizontal="center"/>
    </xf>
    <xf numFmtId="49" fontId="19" fillId="7" borderId="9" xfId="3" applyNumberFormat="1" applyFont="1" applyFill="1" applyBorder="1" applyAlignment="1">
      <alignment horizontal="center"/>
    </xf>
    <xf numFmtId="0" fontId="2" fillId="0" borderId="12" xfId="3" applyFont="1" applyBorder="1" applyAlignment="1">
      <alignment horizontal="center" vertical="center" wrapText="1"/>
    </xf>
    <xf numFmtId="0" fontId="1" fillId="0" borderId="11" xfId="3" applyBorder="1" applyAlignment="1">
      <alignment horizontal="center" vertical="center" wrapText="1"/>
    </xf>
    <xf numFmtId="0" fontId="1" fillId="0" borderId="10" xfId="3" applyBorder="1" applyAlignment="1">
      <alignment horizontal="center" vertical="center" wrapText="1"/>
    </xf>
    <xf numFmtId="0" fontId="1" fillId="0" borderId="9" xfId="3" applyBorder="1" applyAlignment="1">
      <alignment horizontal="center" vertical="center" wrapText="1"/>
    </xf>
    <xf numFmtId="0" fontId="1" fillId="0" borderId="0" xfId="3" applyBorder="1" applyAlignment="1">
      <alignment horizontal="center" vertical="center" wrapText="1"/>
    </xf>
    <xf numFmtId="0" fontId="1" fillId="0" borderId="8" xfId="3" applyBorder="1" applyAlignment="1">
      <alignment horizontal="center" vertical="center" wrapText="1"/>
    </xf>
    <xf numFmtId="0" fontId="1" fillId="0" borderId="7" xfId="3" applyBorder="1" applyAlignment="1">
      <alignment horizontal="center" vertical="center" wrapText="1"/>
    </xf>
    <xf numFmtId="0" fontId="1" fillId="0" borderId="4" xfId="3" applyBorder="1" applyAlignment="1">
      <alignment horizontal="center" vertical="center" wrapText="1"/>
    </xf>
    <xf numFmtId="0" fontId="1" fillId="0" borderId="6" xfId="3" applyBorder="1" applyAlignment="1">
      <alignment horizontal="center" vertical="center" wrapText="1"/>
    </xf>
    <xf numFmtId="49" fontId="24" fillId="6" borderId="0" xfId="3" applyNumberFormat="1" applyFont="1" applyFill="1" applyBorder="1" applyAlignment="1">
      <alignment horizontal="left" vertical="center" wrapText="1"/>
    </xf>
    <xf numFmtId="49" fontId="24" fillId="6" borderId="8" xfId="3" applyNumberFormat="1" applyFont="1" applyFill="1" applyBorder="1" applyAlignment="1">
      <alignment horizontal="left" vertical="center" wrapText="1"/>
    </xf>
  </cellXfs>
  <cellStyles count="4">
    <cellStyle name="Comma" xfId="1" builtinId="3"/>
    <cellStyle name="Currency" xfId="2" builtinId="4"/>
    <cellStyle name="Normal" xfId="0" builtinId="0"/>
    <cellStyle name="Normal 2"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pageSetUpPr fitToPage="1"/>
  </sheetPr>
  <dimension ref="A1:L270"/>
  <sheetViews>
    <sheetView zoomScale="80" zoomScaleNormal="80" workbookViewId="0">
      <pane ySplit="1" topLeftCell="A2" activePane="bottomLeft" state="frozen"/>
      <selection pane="bottomLeft" activeCell="C133" sqref="C133"/>
    </sheetView>
  </sheetViews>
  <sheetFormatPr defaultRowHeight="12.75" x14ac:dyDescent="0.2"/>
  <cols>
    <col min="1" max="4" width="12.7109375" style="1" customWidth="1"/>
    <col min="5" max="5" width="33" style="1" customWidth="1"/>
    <col min="6" max="6" width="35.28515625" style="1" customWidth="1"/>
    <col min="7" max="7" width="23.7109375" style="5" bestFit="1" customWidth="1"/>
    <col min="8" max="8" width="49.42578125" style="1" customWidth="1"/>
    <col min="9" max="9" width="16.7109375" style="1" bestFit="1" customWidth="1"/>
  </cols>
  <sheetData>
    <row r="1" spans="1:12" s="7" customFormat="1" ht="13.5" thickBot="1" x14ac:dyDescent="0.25">
      <c r="A1" s="27" t="s">
        <v>16</v>
      </c>
      <c r="B1" s="27" t="s">
        <v>0</v>
      </c>
      <c r="C1" s="27" t="s">
        <v>1</v>
      </c>
      <c r="D1" s="27" t="s">
        <v>2</v>
      </c>
      <c r="E1" s="27" t="s">
        <v>319</v>
      </c>
      <c r="F1" s="27" t="s">
        <v>19</v>
      </c>
      <c r="G1" s="27" t="s">
        <v>25</v>
      </c>
      <c r="H1" s="6" t="s">
        <v>20</v>
      </c>
      <c r="I1" s="6" t="s">
        <v>476</v>
      </c>
    </row>
    <row r="2" spans="1:12" s="7" customFormat="1" ht="13.5" hidden="1" thickTop="1" x14ac:dyDescent="0.2">
      <c r="A2" s="76">
        <v>40102</v>
      </c>
      <c r="B2" s="14"/>
      <c r="C2" s="23">
        <v>-226.7</v>
      </c>
      <c r="D2" s="4">
        <v>21685.3</v>
      </c>
      <c r="E2" s="10" t="s">
        <v>291</v>
      </c>
      <c r="F2" s="10" t="s">
        <v>307</v>
      </c>
      <c r="G2" s="10" t="s">
        <v>80</v>
      </c>
      <c r="H2" s="12" t="s">
        <v>294</v>
      </c>
      <c r="I2" t="s">
        <v>363</v>
      </c>
      <c r="J2" s="10"/>
      <c r="L2" s="37" t="str">
        <f>IF(C2&lt;0,VLOOKUP(I2,'INCOME STATEMENT 2011'!$C$21:$C$44,1,FALSE),"")</f>
        <v>Awards &amp; Trophies</v>
      </c>
    </row>
    <row r="3" spans="1:12" s="7" customFormat="1" ht="13.5" hidden="1" thickTop="1" x14ac:dyDescent="0.2">
      <c r="A3" s="76">
        <v>40112</v>
      </c>
      <c r="B3" s="14"/>
      <c r="C3" s="23">
        <v>-78.099999999999994</v>
      </c>
      <c r="D3" s="4">
        <f>D2+C3+B3</f>
        <v>21607.200000000001</v>
      </c>
      <c r="E3" s="10" t="s">
        <v>44</v>
      </c>
      <c r="F3" s="5" t="s">
        <v>45</v>
      </c>
      <c r="G3" s="10" t="s">
        <v>76</v>
      </c>
      <c r="H3" s="12" t="s">
        <v>295</v>
      </c>
      <c r="I3" t="s">
        <v>366</v>
      </c>
      <c r="J3"/>
      <c r="L3" s="37" t="str">
        <f>IF(C3&lt;0,VLOOKUP(I3,'INCOME STATEMENT 2011'!$C$21:$C$44,1,FALSE),"")</f>
        <v>Rubbish Removal</v>
      </c>
    </row>
    <row r="4" spans="1:12" s="7" customFormat="1" ht="13.5" hidden="1" thickTop="1" x14ac:dyDescent="0.2">
      <c r="A4" s="76">
        <v>40112</v>
      </c>
      <c r="B4" s="14"/>
      <c r="C4" s="23">
        <v>-614.80999999999995</v>
      </c>
      <c r="D4" s="4">
        <f t="shared" ref="D4:D14" si="0">D3+C4+B4</f>
        <v>20992.39</v>
      </c>
      <c r="E4" s="10" t="s">
        <v>73</v>
      </c>
      <c r="F4" s="5" t="s">
        <v>75</v>
      </c>
      <c r="G4" s="10" t="s">
        <v>76</v>
      </c>
      <c r="H4" s="12" t="s">
        <v>296</v>
      </c>
      <c r="I4" t="s">
        <v>367</v>
      </c>
      <c r="J4" s="35"/>
      <c r="L4" s="37" t="str">
        <f>IF(C4&lt;0,VLOOKUP(I4,'INCOME STATEMENT 2011'!$C$21:$C$44,1,FALSE),"")</f>
        <v>Electricity</v>
      </c>
    </row>
    <row r="5" spans="1:12" s="7" customFormat="1" ht="13.5" hidden="1" thickTop="1" x14ac:dyDescent="0.2">
      <c r="A5" s="76">
        <v>40114</v>
      </c>
      <c r="B5" s="14"/>
      <c r="C5" s="23">
        <v>-14.48</v>
      </c>
      <c r="D5" s="4">
        <f t="shared" si="0"/>
        <v>20977.91</v>
      </c>
      <c r="E5" s="10" t="s">
        <v>310</v>
      </c>
      <c r="F5" s="5" t="s">
        <v>321</v>
      </c>
      <c r="G5" s="10" t="s">
        <v>339</v>
      </c>
      <c r="H5" s="12" t="s">
        <v>297</v>
      </c>
      <c r="I5" t="s">
        <v>369</v>
      </c>
      <c r="J5"/>
      <c r="L5" s="37" t="str">
        <f>IF(C5&lt;0,VLOOKUP(I5,'INCOME STATEMENT 2011'!$C$21:$C$44,1,FALSE),"")</f>
        <v>Miscellaneous Expenses</v>
      </c>
    </row>
    <row r="6" spans="1:12" s="7" customFormat="1" ht="13.5" hidden="1" thickTop="1" x14ac:dyDescent="0.2">
      <c r="A6" s="76">
        <v>40115</v>
      </c>
      <c r="B6" s="14"/>
      <c r="C6" s="23">
        <v>-134.4</v>
      </c>
      <c r="D6" s="4">
        <f t="shared" si="0"/>
        <v>20843.509999999998</v>
      </c>
      <c r="E6" s="10" t="s">
        <v>308</v>
      </c>
      <c r="F6" s="5" t="s">
        <v>322</v>
      </c>
      <c r="G6" s="10" t="s">
        <v>80</v>
      </c>
      <c r="H6" s="12" t="s">
        <v>298</v>
      </c>
      <c r="I6" s="12" t="s">
        <v>399</v>
      </c>
      <c r="J6"/>
      <c r="L6" s="37" t="str">
        <f>IF(C6&lt;0,VLOOKUP(I6,'INCOME STATEMENT 2011'!$C$21:$C$44,1,FALSE),"")</f>
        <v>Canteen Expenses (incl. BBQ Gas)</v>
      </c>
    </row>
    <row r="7" spans="1:12" s="79" customFormat="1" ht="13.5" thickTop="1" x14ac:dyDescent="0.2">
      <c r="A7" s="76">
        <v>40118</v>
      </c>
      <c r="B7" s="14"/>
      <c r="C7" s="23">
        <v>-212.25</v>
      </c>
      <c r="D7" s="14">
        <f t="shared" si="0"/>
        <v>20631.259999999998</v>
      </c>
      <c r="E7" s="78" t="s">
        <v>33</v>
      </c>
      <c r="F7" s="20" t="s">
        <v>332</v>
      </c>
      <c r="G7" s="78" t="s">
        <v>315</v>
      </c>
      <c r="H7" s="20" t="s">
        <v>309</v>
      </c>
      <c r="I7" s="12" t="s">
        <v>351</v>
      </c>
      <c r="J7"/>
      <c r="L7" s="37" t="str">
        <f>IF(C7&lt;0,VLOOKUP(I7,'INCOME STATEMENT 2011'!$C$21:$C$44,1,FALSE),"")</f>
        <v>IJFA - Ground Fees</v>
      </c>
    </row>
    <row r="8" spans="1:12" s="7" customFormat="1" hidden="1" x14ac:dyDescent="0.2">
      <c r="A8" s="76">
        <v>40119</v>
      </c>
      <c r="B8" s="14"/>
      <c r="C8" s="23">
        <v>-1812.7</v>
      </c>
      <c r="D8" s="4">
        <f t="shared" si="0"/>
        <v>18818.559999999998</v>
      </c>
      <c r="E8" s="10" t="s">
        <v>244</v>
      </c>
      <c r="F8" s="5" t="s">
        <v>311</v>
      </c>
      <c r="G8" s="10" t="s">
        <v>341</v>
      </c>
      <c r="H8" s="12" t="s">
        <v>299</v>
      </c>
      <c r="I8" t="s">
        <v>363</v>
      </c>
      <c r="J8"/>
      <c r="L8" s="37" t="str">
        <f>IF(C8&lt;0,VLOOKUP(I8,'INCOME STATEMENT 2011'!$C$21:$C$44,1,FALSE),"")</f>
        <v>Awards &amp; Trophies</v>
      </c>
    </row>
    <row r="9" spans="1:12" s="7" customFormat="1" hidden="1" x14ac:dyDescent="0.2">
      <c r="A9" s="76">
        <v>40133</v>
      </c>
      <c r="B9" s="14"/>
      <c r="C9" s="23">
        <v>-22</v>
      </c>
      <c r="D9" s="4">
        <f t="shared" si="0"/>
        <v>18796.559999999998</v>
      </c>
      <c r="E9" s="10" t="s">
        <v>44</v>
      </c>
      <c r="F9" s="5" t="s">
        <v>314</v>
      </c>
      <c r="G9" s="10" t="s">
        <v>76</v>
      </c>
      <c r="H9" s="12" t="s">
        <v>300</v>
      </c>
      <c r="I9" t="s">
        <v>366</v>
      </c>
      <c r="J9"/>
      <c r="L9" s="37" t="str">
        <f>IF(C9&lt;0,VLOOKUP(I9,'INCOME STATEMENT 2011'!$C$21:$C$44,1,FALSE),"")</f>
        <v>Rubbish Removal</v>
      </c>
    </row>
    <row r="10" spans="1:12" s="7" customFormat="1" hidden="1" x14ac:dyDescent="0.2">
      <c r="A10" s="76">
        <v>40134</v>
      </c>
      <c r="B10" s="14"/>
      <c r="C10" s="23">
        <v>-69</v>
      </c>
      <c r="D10" s="4">
        <f t="shared" si="0"/>
        <v>18727.559999999998</v>
      </c>
      <c r="E10" s="10" t="s">
        <v>312</v>
      </c>
      <c r="F10" s="5" t="s">
        <v>313</v>
      </c>
      <c r="G10" s="10" t="s">
        <v>151</v>
      </c>
      <c r="H10" s="12" t="s">
        <v>301</v>
      </c>
      <c r="I10" t="s">
        <v>362</v>
      </c>
      <c r="J10"/>
      <c r="L10" s="37" t="str">
        <f>IF(C10&lt;0,VLOOKUP(I10,'INCOME STATEMENT 2011'!$C$21:$C$44,1,FALSE),"")</f>
        <v>Govt and Fair Trading</v>
      </c>
    </row>
    <row r="11" spans="1:12" s="7" customFormat="1" hidden="1" x14ac:dyDescent="0.2">
      <c r="A11" s="76">
        <v>40147</v>
      </c>
      <c r="B11" s="14">
        <v>25.89</v>
      </c>
      <c r="C11" s="23"/>
      <c r="D11" s="4">
        <f t="shared" si="0"/>
        <v>18753.449999999997</v>
      </c>
      <c r="E11" s="10" t="s">
        <v>66</v>
      </c>
      <c r="F11" s="5" t="s">
        <v>302</v>
      </c>
      <c r="G11" s="10" t="s">
        <v>151</v>
      </c>
      <c r="H11" s="12"/>
      <c r="I11" t="s">
        <v>371</v>
      </c>
      <c r="J11"/>
      <c r="L11" s="37" t="str">
        <f>IF(C11&lt;0,VLOOKUP(I11,'INCOME STATEMENT 2011'!$C$21:$C$44,1,FALSE),"")</f>
        <v/>
      </c>
    </row>
    <row r="12" spans="1:12" s="7" customFormat="1" hidden="1" x14ac:dyDescent="0.2">
      <c r="A12" s="76">
        <v>40151</v>
      </c>
      <c r="B12" s="14"/>
      <c r="C12" s="23">
        <v>-10</v>
      </c>
      <c r="D12" s="4">
        <f t="shared" si="0"/>
        <v>18743.449999999997</v>
      </c>
      <c r="E12" s="10" t="s">
        <v>316</v>
      </c>
      <c r="F12" s="5" t="s">
        <v>317</v>
      </c>
      <c r="G12" s="10" t="s">
        <v>17</v>
      </c>
      <c r="H12" s="12" t="s">
        <v>303</v>
      </c>
      <c r="I12" t="s">
        <v>369</v>
      </c>
      <c r="J12"/>
      <c r="L12" s="37" t="str">
        <f>IF(C12&lt;0,VLOOKUP(I12,'INCOME STATEMENT 2011'!$C$21:$C$44,1,FALSE),"")</f>
        <v>Miscellaneous Expenses</v>
      </c>
    </row>
    <row r="13" spans="1:12" s="7" customFormat="1" hidden="1" x14ac:dyDescent="0.2">
      <c r="A13" s="76">
        <v>40193</v>
      </c>
      <c r="B13" s="14"/>
      <c r="C13" s="23">
        <v>-40</v>
      </c>
      <c r="D13" s="4">
        <f t="shared" si="0"/>
        <v>18703.449999999997</v>
      </c>
      <c r="E13" s="10" t="s">
        <v>318</v>
      </c>
      <c r="F13" s="5" t="s">
        <v>320</v>
      </c>
      <c r="G13" s="10" t="s">
        <v>80</v>
      </c>
      <c r="H13" s="12" t="s">
        <v>304</v>
      </c>
      <c r="I13" t="s">
        <v>369</v>
      </c>
      <c r="J13"/>
      <c r="L13" s="37" t="str">
        <f>IF(C13&lt;0,VLOOKUP(I13,'INCOME STATEMENT 2011'!$C$21:$C$44,1,FALSE),"")</f>
        <v>Miscellaneous Expenses</v>
      </c>
    </row>
    <row r="14" spans="1:12" s="7" customFormat="1" hidden="1" x14ac:dyDescent="0.2">
      <c r="A14" s="76">
        <v>40197</v>
      </c>
      <c r="B14" s="14"/>
      <c r="C14" s="23">
        <v>-150.26</v>
      </c>
      <c r="D14" s="4">
        <f t="shared" si="0"/>
        <v>18553.189999999999</v>
      </c>
      <c r="E14" s="10" t="s">
        <v>44</v>
      </c>
      <c r="F14" s="5" t="s">
        <v>314</v>
      </c>
      <c r="G14" s="10" t="s">
        <v>76</v>
      </c>
      <c r="H14" s="12" t="s">
        <v>305</v>
      </c>
      <c r="I14" t="s">
        <v>366</v>
      </c>
      <c r="J14"/>
      <c r="L14" s="37" t="str">
        <f>IF(C14&lt;0,VLOOKUP(I14,'INCOME STATEMENT 2011'!$C$21:$C$44,1,FALSE),"")</f>
        <v>Rubbish Removal</v>
      </c>
    </row>
    <row r="15" spans="1:12" s="7" customFormat="1" hidden="1" x14ac:dyDescent="0.2">
      <c r="A15" s="76">
        <v>40217</v>
      </c>
      <c r="B15" s="14"/>
      <c r="C15" s="23">
        <v>-68.790000000000006</v>
      </c>
      <c r="D15" s="4">
        <f>D14+C15+B15</f>
        <v>18484.399999999998</v>
      </c>
      <c r="E15" s="20" t="s">
        <v>73</v>
      </c>
      <c r="F15" s="20" t="s">
        <v>75</v>
      </c>
      <c r="G15" s="20" t="s">
        <v>76</v>
      </c>
      <c r="H15" s="20" t="s">
        <v>306</v>
      </c>
      <c r="I15" t="s">
        <v>367</v>
      </c>
      <c r="J15"/>
      <c r="L15" s="37" t="str">
        <f>IF(C15&lt;0,VLOOKUP(I15,'INCOME STATEMENT 2011'!$C$21:$C$44,1,FALSE),"")</f>
        <v>Electricity</v>
      </c>
    </row>
    <row r="16" spans="1:12" s="7" customFormat="1" hidden="1" x14ac:dyDescent="0.2">
      <c r="A16" s="76">
        <v>40218</v>
      </c>
      <c r="B16" s="14"/>
      <c r="C16" s="23">
        <v>-22</v>
      </c>
      <c r="D16" s="4">
        <f t="shared" ref="D16:D89" si="1">D15+C16+B16</f>
        <v>18462.399999999998</v>
      </c>
      <c r="E16" s="20" t="s">
        <v>44</v>
      </c>
      <c r="F16" s="20" t="s">
        <v>45</v>
      </c>
      <c r="G16" s="20" t="s">
        <v>76</v>
      </c>
      <c r="H16" s="20"/>
      <c r="I16" t="s">
        <v>366</v>
      </c>
      <c r="J16"/>
      <c r="L16" s="37" t="str">
        <f>IF(C16&lt;0,VLOOKUP(I16,'INCOME STATEMENT 2011'!$C$21:$C$44,1,FALSE),"")</f>
        <v>Rubbish Removal</v>
      </c>
    </row>
    <row r="17" spans="1:12" s="7" customFormat="1" hidden="1" x14ac:dyDescent="0.2">
      <c r="A17" s="76">
        <v>40227</v>
      </c>
      <c r="B17" s="14"/>
      <c r="C17" s="23">
        <v>-403</v>
      </c>
      <c r="D17" s="4">
        <f t="shared" si="1"/>
        <v>18059.399999999998</v>
      </c>
      <c r="E17" s="10" t="s">
        <v>142</v>
      </c>
      <c r="F17" s="10" t="s">
        <v>307</v>
      </c>
      <c r="G17" s="10" t="s">
        <v>80</v>
      </c>
      <c r="H17" s="10"/>
      <c r="I17" t="s">
        <v>363</v>
      </c>
      <c r="J17"/>
      <c r="L17" s="37" t="str">
        <f>IF(C17&lt;0,VLOOKUP(I17,'INCOME STATEMENT 2011'!$C$21:$C$44,1,FALSE),"")</f>
        <v>Awards &amp; Trophies</v>
      </c>
    </row>
    <row r="18" spans="1:12" s="7" customFormat="1" hidden="1" x14ac:dyDescent="0.2">
      <c r="A18" s="76">
        <v>40229</v>
      </c>
      <c r="B18" s="14">
        <v>6890</v>
      </c>
      <c r="C18" s="23"/>
      <c r="D18" s="4">
        <f t="shared" si="1"/>
        <v>24949.399999999998</v>
      </c>
      <c r="E18" s="10" t="s">
        <v>139</v>
      </c>
      <c r="F18" s="20" t="s">
        <v>140</v>
      </c>
      <c r="G18" s="20" t="s">
        <v>17</v>
      </c>
      <c r="H18" s="6"/>
      <c r="I18" s="12" t="s">
        <v>140</v>
      </c>
      <c r="J18"/>
      <c r="L18" s="37" t="str">
        <f>IF(C18&lt;0,VLOOKUP(I18,'INCOME STATEMENT 2011'!$C$21:$C$44,1,FALSE),"")</f>
        <v/>
      </c>
    </row>
    <row r="19" spans="1:12" s="7" customFormat="1" hidden="1" x14ac:dyDescent="0.2">
      <c r="A19" s="76">
        <v>40229</v>
      </c>
      <c r="B19" s="14">
        <v>1520</v>
      </c>
      <c r="C19" s="23"/>
      <c r="D19" s="4">
        <f t="shared" si="1"/>
        <v>26469.399999999998</v>
      </c>
      <c r="E19" s="10" t="s">
        <v>141</v>
      </c>
      <c r="F19" s="20" t="s">
        <v>140</v>
      </c>
      <c r="G19" s="20" t="s">
        <v>17</v>
      </c>
      <c r="H19" s="6"/>
      <c r="I19" s="12" t="s">
        <v>140</v>
      </c>
      <c r="J19"/>
      <c r="L19" s="37" t="str">
        <f>IF(C19&lt;0,VLOOKUP(I19,'INCOME STATEMENT 2011'!$C$21:$C$44,1,FALSE),"")</f>
        <v/>
      </c>
    </row>
    <row r="20" spans="1:12" hidden="1" x14ac:dyDescent="0.2">
      <c r="A20" s="19">
        <v>40238</v>
      </c>
      <c r="B20" s="14"/>
      <c r="C20" s="23">
        <v>-7</v>
      </c>
      <c r="D20" s="4">
        <f t="shared" si="1"/>
        <v>26462.399999999998</v>
      </c>
      <c r="E20" s="20" t="s">
        <v>66</v>
      </c>
      <c r="F20" s="20" t="s">
        <v>32</v>
      </c>
      <c r="G20" s="20" t="s">
        <v>151</v>
      </c>
      <c r="H20" s="20"/>
      <c r="I20" t="s">
        <v>359</v>
      </c>
      <c r="L20" s="37" t="str">
        <f>IF(C20&lt;0,VLOOKUP(I20,'INCOME STATEMENT 2011'!$C$21:$C$44,1,FALSE),"")</f>
        <v>Bank Fees &amp; Charges</v>
      </c>
    </row>
    <row r="21" spans="1:12" s="53" customFormat="1" x14ac:dyDescent="0.2">
      <c r="A21" s="19">
        <v>40239</v>
      </c>
      <c r="B21" s="14"/>
      <c r="C21" s="23">
        <v>-4904.08</v>
      </c>
      <c r="D21" s="14">
        <f t="shared" si="1"/>
        <v>21558.32</v>
      </c>
      <c r="E21" s="20" t="s">
        <v>33</v>
      </c>
      <c r="F21" s="20" t="s">
        <v>34</v>
      </c>
      <c r="G21" s="20" t="s">
        <v>315</v>
      </c>
      <c r="H21" s="20" t="s">
        <v>333</v>
      </c>
      <c r="I21" s="12" t="s">
        <v>350</v>
      </c>
      <c r="J21" s="10"/>
      <c r="L21" s="37" t="str">
        <f>IF(C21&lt;0,VLOOKUP(I21,'INCOME STATEMENT 2011'!$C$21:$C$44,1,FALSE),"")</f>
        <v>IJFA - Capitation Fees</v>
      </c>
    </row>
    <row r="22" spans="1:12" hidden="1" x14ac:dyDescent="0.2">
      <c r="A22" s="19">
        <v>40242</v>
      </c>
      <c r="B22" s="14"/>
      <c r="C22" s="23">
        <v>-2347.4</v>
      </c>
      <c r="D22" s="4">
        <f t="shared" si="1"/>
        <v>19210.919999999998</v>
      </c>
      <c r="E22" s="20" t="s">
        <v>35</v>
      </c>
      <c r="F22" s="20" t="s">
        <v>36</v>
      </c>
      <c r="G22" s="78" t="s">
        <v>405</v>
      </c>
      <c r="H22" s="20"/>
      <c r="I22" t="s">
        <v>360</v>
      </c>
      <c r="L22" s="37" t="str">
        <f>IF(C22&lt;0,VLOOKUP(I22,'INCOME STATEMENT 2011'!$C$21:$C$44,1,FALSE),"")</f>
        <v>Equipment &amp; Maintenance</v>
      </c>
    </row>
    <row r="23" spans="1:12" hidden="1" x14ac:dyDescent="0.2">
      <c r="A23" s="19">
        <v>40250</v>
      </c>
      <c r="B23" s="17">
        <v>500</v>
      </c>
      <c r="C23" s="25"/>
      <c r="D23" s="17">
        <f t="shared" si="1"/>
        <v>19710.919999999998</v>
      </c>
      <c r="E23" s="18" t="s">
        <v>38</v>
      </c>
      <c r="F23" s="18" t="s">
        <v>39</v>
      </c>
      <c r="G23" s="18" t="s">
        <v>39</v>
      </c>
      <c r="H23" s="21"/>
      <c r="I23" s="10" t="s">
        <v>39</v>
      </c>
      <c r="L23" s="37" t="str">
        <f>IF(C23&lt;0,VLOOKUP(I23,'INCOME STATEMENT 2011'!$C$21:$C$44,1,FALSE),"")</f>
        <v/>
      </c>
    </row>
    <row r="24" spans="1:12" hidden="1" x14ac:dyDescent="0.2">
      <c r="A24" s="19">
        <v>40250</v>
      </c>
      <c r="B24" s="14">
        <v>90</v>
      </c>
      <c r="C24" s="23"/>
      <c r="D24" s="4">
        <f t="shared" si="1"/>
        <v>19800.919999999998</v>
      </c>
      <c r="E24" s="20"/>
      <c r="F24" s="20" t="s">
        <v>40</v>
      </c>
      <c r="G24" s="20" t="s">
        <v>17</v>
      </c>
      <c r="H24" s="20"/>
      <c r="I24" s="12" t="s">
        <v>140</v>
      </c>
      <c r="L24" s="37" t="str">
        <f>IF(C24&lt;0,VLOOKUP(I24,'INCOME STATEMENT 2011'!$C$21:$C$44,1,FALSE),"")</f>
        <v/>
      </c>
    </row>
    <row r="25" spans="1:12" hidden="1" x14ac:dyDescent="0.2">
      <c r="A25" s="19">
        <v>40250</v>
      </c>
      <c r="B25" s="14">
        <v>90</v>
      </c>
      <c r="C25" s="23"/>
      <c r="D25" s="4">
        <f t="shared" si="1"/>
        <v>19890.919999999998</v>
      </c>
      <c r="E25" s="20"/>
      <c r="F25" s="20" t="s">
        <v>42</v>
      </c>
      <c r="G25" s="20" t="s">
        <v>17</v>
      </c>
      <c r="H25" s="20"/>
      <c r="I25" s="12" t="s">
        <v>140</v>
      </c>
      <c r="L25" s="37" t="str">
        <f>IF(C25&lt;0,VLOOKUP(I25,'INCOME STATEMENT 2011'!$C$21:$C$44,1,FALSE),"")</f>
        <v/>
      </c>
    </row>
    <row r="26" spans="1:12" hidden="1" x14ac:dyDescent="0.2">
      <c r="A26" s="19">
        <v>40250</v>
      </c>
      <c r="B26" s="17">
        <v>750</v>
      </c>
      <c r="C26" s="25"/>
      <c r="D26" s="17">
        <f t="shared" si="1"/>
        <v>20640.919999999998</v>
      </c>
      <c r="E26" s="18" t="s">
        <v>41</v>
      </c>
      <c r="F26" s="18" t="s">
        <v>39</v>
      </c>
      <c r="G26" s="18" t="s">
        <v>39</v>
      </c>
      <c r="H26" s="21"/>
      <c r="I26" s="10" t="s">
        <v>39</v>
      </c>
      <c r="L26" s="37" t="str">
        <f>IF(C26&lt;0,VLOOKUP(I26,'INCOME STATEMENT 2011'!$C$21:$C$44,1,FALSE),"")</f>
        <v/>
      </c>
    </row>
    <row r="27" spans="1:12" hidden="1" x14ac:dyDescent="0.2">
      <c r="A27" s="19">
        <v>40250</v>
      </c>
      <c r="B27" s="14">
        <v>1550</v>
      </c>
      <c r="C27" s="23"/>
      <c r="D27" s="4">
        <f t="shared" si="1"/>
        <v>22190.92</v>
      </c>
      <c r="E27" s="20"/>
      <c r="F27" s="20" t="s">
        <v>40</v>
      </c>
      <c r="G27" s="20" t="s">
        <v>17</v>
      </c>
      <c r="H27" s="20" t="s">
        <v>43</v>
      </c>
      <c r="I27" s="12" t="s">
        <v>140</v>
      </c>
      <c r="L27" s="37" t="str">
        <f>IF(C27&lt;0,VLOOKUP(I27,'INCOME STATEMENT 2011'!$C$21:$C$44,1,FALSE),"")</f>
        <v/>
      </c>
    </row>
    <row r="28" spans="1:12" hidden="1" x14ac:dyDescent="0.2">
      <c r="A28" s="19">
        <v>40250</v>
      </c>
      <c r="B28" s="14"/>
      <c r="C28" s="23">
        <v>-22</v>
      </c>
      <c r="D28" s="4">
        <f t="shared" si="1"/>
        <v>22168.92</v>
      </c>
      <c r="E28" s="20" t="s">
        <v>44</v>
      </c>
      <c r="F28" s="20" t="s">
        <v>45</v>
      </c>
      <c r="G28" s="20" t="s">
        <v>76</v>
      </c>
      <c r="H28" s="20"/>
      <c r="I28" t="s">
        <v>366</v>
      </c>
      <c r="L28" s="37" t="str">
        <f>IF(C28&lt;0,VLOOKUP(I28,'INCOME STATEMENT 2011'!$C$21:$C$44,1,FALSE),"")</f>
        <v>Rubbish Removal</v>
      </c>
    </row>
    <row r="29" spans="1:12" hidden="1" x14ac:dyDescent="0.2">
      <c r="A29" s="19">
        <v>40250</v>
      </c>
      <c r="B29" s="14"/>
      <c r="C29" s="23">
        <v>-79.5</v>
      </c>
      <c r="D29" s="4">
        <f t="shared" si="1"/>
        <v>22089.42</v>
      </c>
      <c r="E29" s="20" t="s">
        <v>46</v>
      </c>
      <c r="F29" s="20" t="s">
        <v>47</v>
      </c>
      <c r="G29" s="20" t="s">
        <v>76</v>
      </c>
      <c r="H29" s="20"/>
      <c r="I29" t="s">
        <v>365</v>
      </c>
      <c r="L29" s="37" t="str">
        <f>IF(C29&lt;0,VLOOKUP(I29,'INCOME STATEMENT 2011'!$C$21:$C$44,1,FALSE),"")</f>
        <v>Post Office Box Fee</v>
      </c>
    </row>
    <row r="30" spans="1:12" hidden="1" x14ac:dyDescent="0.2">
      <c r="A30" s="19">
        <v>40250</v>
      </c>
      <c r="B30" s="14"/>
      <c r="C30" s="23">
        <v>-161.75</v>
      </c>
      <c r="D30" s="4">
        <f t="shared" si="1"/>
        <v>21927.67</v>
      </c>
      <c r="E30" s="20" t="s">
        <v>53</v>
      </c>
      <c r="F30" s="20" t="s">
        <v>48</v>
      </c>
      <c r="G30" s="20" t="s">
        <v>37</v>
      </c>
      <c r="H30" s="20" t="s">
        <v>54</v>
      </c>
      <c r="I30" t="s">
        <v>360</v>
      </c>
      <c r="L30" s="37" t="str">
        <f>IF(C30&lt;0,VLOOKUP(I30,'INCOME STATEMENT 2011'!$C$21:$C$44,1,FALSE),"")</f>
        <v>Equipment &amp; Maintenance</v>
      </c>
    </row>
    <row r="31" spans="1:12" s="53" customFormat="1" hidden="1" x14ac:dyDescent="0.2">
      <c r="A31" s="19">
        <v>40260</v>
      </c>
      <c r="B31" s="14"/>
      <c r="C31" s="23">
        <v>-90</v>
      </c>
      <c r="D31" s="14">
        <f t="shared" si="1"/>
        <v>21837.67</v>
      </c>
      <c r="E31" s="20" t="s">
        <v>33</v>
      </c>
      <c r="F31" s="20" t="s">
        <v>49</v>
      </c>
      <c r="G31" s="20" t="s">
        <v>315</v>
      </c>
      <c r="H31" s="20" t="s">
        <v>334</v>
      </c>
      <c r="I31" s="12" t="s">
        <v>353</v>
      </c>
      <c r="L31" s="37" t="str">
        <f>IF(C31&lt;0,VLOOKUP(I31,'INCOME STATEMENT 2011'!$C$21:$C$44,1,FALSE),"")</f>
        <v>IJFA - Coaching</v>
      </c>
    </row>
    <row r="32" spans="1:12" hidden="1" x14ac:dyDescent="0.2">
      <c r="A32" s="19">
        <v>40261</v>
      </c>
      <c r="B32" s="14">
        <v>90</v>
      </c>
      <c r="C32" s="23"/>
      <c r="D32" s="4">
        <f t="shared" si="1"/>
        <v>21927.67</v>
      </c>
      <c r="E32" s="20"/>
      <c r="F32" s="20" t="s">
        <v>50</v>
      </c>
      <c r="G32" s="20" t="s">
        <v>17</v>
      </c>
      <c r="H32" s="20"/>
      <c r="I32" s="12" t="s">
        <v>140</v>
      </c>
      <c r="L32" s="37" t="str">
        <f>IF(C32&lt;0,VLOOKUP(I32,'INCOME STATEMENT 2011'!$C$21:$C$44,1,FALSE),"")</f>
        <v/>
      </c>
    </row>
    <row r="33" spans="1:12" hidden="1" x14ac:dyDescent="0.2">
      <c r="A33" s="19">
        <v>40262</v>
      </c>
      <c r="B33" s="14"/>
      <c r="C33" s="23">
        <v>-180.45</v>
      </c>
      <c r="D33" s="4">
        <f t="shared" si="1"/>
        <v>21747.219999999998</v>
      </c>
      <c r="E33" s="20" t="s">
        <v>23</v>
      </c>
      <c r="F33" s="20" t="s">
        <v>24</v>
      </c>
      <c r="G33" s="20" t="s">
        <v>341</v>
      </c>
      <c r="H33" s="20" t="s">
        <v>52</v>
      </c>
      <c r="I33" t="s">
        <v>363</v>
      </c>
      <c r="L33" s="37" t="str">
        <f>IF(C33&lt;0,VLOOKUP(I33,'INCOME STATEMENT 2011'!$C$21:$C$44,1,FALSE),"")</f>
        <v>Awards &amp; Trophies</v>
      </c>
    </row>
    <row r="34" spans="1:12" hidden="1" x14ac:dyDescent="0.2">
      <c r="A34" s="19">
        <v>40262</v>
      </c>
      <c r="B34" s="14"/>
      <c r="C34" s="23">
        <v>-316</v>
      </c>
      <c r="D34" s="4">
        <f t="shared" si="1"/>
        <v>21431.219999999998</v>
      </c>
      <c r="E34" s="20" t="s">
        <v>26</v>
      </c>
      <c r="F34" s="20" t="s">
        <v>27</v>
      </c>
      <c r="G34" s="78" t="s">
        <v>403</v>
      </c>
      <c r="H34" s="20" t="s">
        <v>51</v>
      </c>
      <c r="I34" t="s">
        <v>358</v>
      </c>
      <c r="L34" s="37" t="str">
        <f>IF(C34&lt;0,VLOOKUP(I34,'INCOME STATEMENT 2011'!$C$21:$C$44,1,FALSE),"")</f>
        <v>Merchandise Purchases</v>
      </c>
    </row>
    <row r="35" spans="1:12" s="53" customFormat="1" hidden="1" x14ac:dyDescent="0.2">
      <c r="A35" s="19">
        <v>40265</v>
      </c>
      <c r="B35" s="14"/>
      <c r="C35" s="23">
        <v>-295.35000000000002</v>
      </c>
      <c r="D35" s="14">
        <f t="shared" si="1"/>
        <v>21135.87</v>
      </c>
      <c r="E35" s="20" t="s">
        <v>28</v>
      </c>
      <c r="F35" s="20" t="s">
        <v>29</v>
      </c>
      <c r="G35" s="78" t="s">
        <v>403</v>
      </c>
      <c r="H35" s="20" t="s">
        <v>58</v>
      </c>
      <c r="I35" s="53" t="s">
        <v>360</v>
      </c>
      <c r="L35" s="37" t="str">
        <f>IF(C35&lt;0,VLOOKUP(I35,'INCOME STATEMENT 2011'!$C$21:$C$44,1,FALSE),"")</f>
        <v>Equipment &amp; Maintenance</v>
      </c>
    </row>
    <row r="36" spans="1:12" hidden="1" x14ac:dyDescent="0.2">
      <c r="A36" s="19">
        <v>40269</v>
      </c>
      <c r="B36" s="14"/>
      <c r="C36" s="23">
        <v>-2.75</v>
      </c>
      <c r="D36" s="4">
        <f t="shared" si="1"/>
        <v>21133.119999999999</v>
      </c>
      <c r="E36" s="20" t="s">
        <v>66</v>
      </c>
      <c r="F36" s="20" t="s">
        <v>32</v>
      </c>
      <c r="G36" s="20" t="s">
        <v>151</v>
      </c>
      <c r="H36" s="20"/>
      <c r="I36" t="s">
        <v>359</v>
      </c>
      <c r="L36" s="37" t="str">
        <f>IF(C36&lt;0,VLOOKUP(I36,'INCOME STATEMENT 2011'!$C$21:$C$44,1,FALSE),"")</f>
        <v>Bank Fees &amp; Charges</v>
      </c>
    </row>
    <row r="37" spans="1:12" hidden="1" x14ac:dyDescent="0.2">
      <c r="A37" s="19">
        <v>40270</v>
      </c>
      <c r="B37" s="14"/>
      <c r="C37" s="23">
        <v>-1114.2</v>
      </c>
      <c r="D37" s="4">
        <f t="shared" si="1"/>
        <v>20018.919999999998</v>
      </c>
      <c r="E37" s="20" t="s">
        <v>26</v>
      </c>
      <c r="F37" s="20" t="s">
        <v>59</v>
      </c>
      <c r="G37" s="20" t="s">
        <v>15</v>
      </c>
      <c r="H37" s="20" t="s">
        <v>60</v>
      </c>
      <c r="I37" t="s">
        <v>358</v>
      </c>
      <c r="L37" s="37" t="str">
        <f>IF(C37&lt;0,VLOOKUP(I37,'INCOME STATEMENT 2011'!$C$21:$C$44,1,FALSE),"")</f>
        <v>Merchandise Purchases</v>
      </c>
    </row>
    <row r="38" spans="1:12" hidden="1" x14ac:dyDescent="0.2">
      <c r="A38" s="19">
        <v>40272</v>
      </c>
      <c r="B38" s="14"/>
      <c r="C38" s="23">
        <v>-1059.3</v>
      </c>
      <c r="D38" s="4">
        <f t="shared" si="1"/>
        <v>18959.62</v>
      </c>
      <c r="E38" s="20" t="s">
        <v>62</v>
      </c>
      <c r="F38" s="20" t="s">
        <v>61</v>
      </c>
      <c r="G38" s="20" t="s">
        <v>37</v>
      </c>
      <c r="H38" s="20" t="s">
        <v>58</v>
      </c>
      <c r="I38" t="s">
        <v>360</v>
      </c>
      <c r="L38" s="37" t="str">
        <f>IF(C38&lt;0,VLOOKUP(I38,'INCOME STATEMENT 2011'!$C$21:$C$44,1,FALSE),"")</f>
        <v>Equipment &amp; Maintenance</v>
      </c>
    </row>
    <row r="39" spans="1:12" hidden="1" x14ac:dyDescent="0.2">
      <c r="A39" s="19">
        <v>40272</v>
      </c>
      <c r="B39" s="14"/>
      <c r="C39" s="23">
        <v>-150</v>
      </c>
      <c r="D39" s="4">
        <f t="shared" si="1"/>
        <v>18809.62</v>
      </c>
      <c r="E39" s="20" t="s">
        <v>68</v>
      </c>
      <c r="F39" s="20" t="s">
        <v>70</v>
      </c>
      <c r="G39" s="10" t="s">
        <v>80</v>
      </c>
      <c r="H39" s="20" t="s">
        <v>71</v>
      </c>
      <c r="I39" t="s">
        <v>369</v>
      </c>
      <c r="L39" s="37" t="str">
        <f>IF(C39&lt;0,VLOOKUP(I39,'INCOME STATEMENT 2011'!$C$21:$C$44,1,FALSE),"")</f>
        <v>Miscellaneous Expenses</v>
      </c>
    </row>
    <row r="40" spans="1:12" hidden="1" x14ac:dyDescent="0.2">
      <c r="A40" s="19">
        <v>40272</v>
      </c>
      <c r="B40" s="14"/>
      <c r="C40" s="23">
        <v>-150</v>
      </c>
      <c r="D40" s="4">
        <f t="shared" si="1"/>
        <v>18659.62</v>
      </c>
      <c r="E40" s="20" t="s">
        <v>69</v>
      </c>
      <c r="F40" s="20" t="s">
        <v>70</v>
      </c>
      <c r="G40" s="10" t="s">
        <v>80</v>
      </c>
      <c r="H40" s="20" t="s">
        <v>71</v>
      </c>
      <c r="I40" t="s">
        <v>369</v>
      </c>
      <c r="L40" s="37" t="str">
        <f>IF(C40&lt;0,VLOOKUP(I40,'INCOME STATEMENT 2011'!$C$21:$C$44,1,FALSE),"")</f>
        <v>Miscellaneous Expenses</v>
      </c>
    </row>
    <row r="41" spans="1:12" hidden="1" x14ac:dyDescent="0.2">
      <c r="A41" s="19">
        <v>40273</v>
      </c>
      <c r="B41" s="14"/>
      <c r="C41" s="23">
        <v>-85.01</v>
      </c>
      <c r="D41" s="4">
        <f t="shared" si="1"/>
        <v>18574.61</v>
      </c>
      <c r="E41" s="20" t="s">
        <v>73</v>
      </c>
      <c r="F41" s="20" t="s">
        <v>75</v>
      </c>
      <c r="G41" s="20" t="s">
        <v>76</v>
      </c>
      <c r="H41" s="20" t="s">
        <v>78</v>
      </c>
      <c r="I41" t="s">
        <v>367</v>
      </c>
      <c r="L41" s="37" t="str">
        <f>IF(C41&lt;0,VLOOKUP(I41,'INCOME STATEMENT 2011'!$C$21:$C$44,1,FALSE),"")</f>
        <v>Electricity</v>
      </c>
    </row>
    <row r="42" spans="1:12" s="53" customFormat="1" hidden="1" x14ac:dyDescent="0.2">
      <c r="A42" s="19">
        <v>40273</v>
      </c>
      <c r="B42" s="14"/>
      <c r="C42" s="23">
        <v>-45</v>
      </c>
      <c r="D42" s="14">
        <f t="shared" si="1"/>
        <v>18529.61</v>
      </c>
      <c r="E42" s="20" t="s">
        <v>33</v>
      </c>
      <c r="F42" s="20" t="s">
        <v>74</v>
      </c>
      <c r="G42" s="20" t="s">
        <v>315</v>
      </c>
      <c r="H42" s="20" t="s">
        <v>324</v>
      </c>
      <c r="I42" s="12" t="s">
        <v>354</v>
      </c>
      <c r="L42" s="37" t="str">
        <f>IF(C42&lt;0,VLOOKUP(I42,'INCOME STATEMENT 2011'!$C$21:$C$44,1,FALSE),"")</f>
        <v>IJFA - Director's Insurance</v>
      </c>
    </row>
    <row r="43" spans="1:12" hidden="1" x14ac:dyDescent="0.2">
      <c r="A43" s="19">
        <v>40273</v>
      </c>
      <c r="B43" s="17">
        <v>252.67</v>
      </c>
      <c r="C43" s="26"/>
      <c r="D43" s="17">
        <f t="shared" si="1"/>
        <v>18782.28</v>
      </c>
      <c r="E43" s="18" t="s">
        <v>72</v>
      </c>
      <c r="F43" s="18" t="s">
        <v>39</v>
      </c>
      <c r="G43" s="18" t="s">
        <v>39</v>
      </c>
      <c r="H43" s="20" t="s">
        <v>77</v>
      </c>
      <c r="I43" s="10" t="s">
        <v>39</v>
      </c>
      <c r="L43" s="37" t="str">
        <f>IF(C43&lt;0,VLOOKUP(I43,'INCOME STATEMENT 2011'!$C$21:$C$44,1,FALSE),"")</f>
        <v/>
      </c>
    </row>
    <row r="44" spans="1:12" hidden="1" x14ac:dyDescent="0.2">
      <c r="A44" s="19">
        <v>40275</v>
      </c>
      <c r="B44" s="14">
        <v>1011.1</v>
      </c>
      <c r="C44" s="24"/>
      <c r="D44" s="4">
        <f t="shared" si="1"/>
        <v>19793.379999999997</v>
      </c>
      <c r="E44" s="20" t="s">
        <v>102</v>
      </c>
      <c r="F44" s="20" t="s">
        <v>57</v>
      </c>
      <c r="G44" s="20" t="s">
        <v>15</v>
      </c>
      <c r="H44" s="20" t="s">
        <v>58</v>
      </c>
      <c r="I44" s="12" t="s">
        <v>348</v>
      </c>
      <c r="L44" s="37" t="str">
        <f>IF(C44&lt;0,VLOOKUP(I44,'INCOME STATEMENT 2011'!$C$21:$C$44,1,FALSE),"")</f>
        <v/>
      </c>
    </row>
    <row r="45" spans="1:12" hidden="1" x14ac:dyDescent="0.2">
      <c r="A45" s="19">
        <v>40275</v>
      </c>
      <c r="B45" s="14">
        <v>70</v>
      </c>
      <c r="C45" s="24"/>
      <c r="D45" s="4">
        <f t="shared" si="1"/>
        <v>19863.379999999997</v>
      </c>
      <c r="E45" s="20" t="s">
        <v>133</v>
      </c>
      <c r="F45" s="20" t="s">
        <v>134</v>
      </c>
      <c r="G45" s="20" t="s">
        <v>15</v>
      </c>
      <c r="H45" s="20"/>
      <c r="I45" s="12" t="s">
        <v>348</v>
      </c>
      <c r="L45" s="37" t="str">
        <f>IF(C45&lt;0,VLOOKUP(I45,'INCOME STATEMENT 2011'!$C$21:$C$44,1,FALSE),"")</f>
        <v/>
      </c>
    </row>
    <row r="46" spans="1:12" hidden="1" x14ac:dyDescent="0.2">
      <c r="A46" s="19">
        <v>40275</v>
      </c>
      <c r="B46" s="14">
        <v>41</v>
      </c>
      <c r="C46" s="24"/>
      <c r="D46" s="4">
        <f t="shared" si="1"/>
        <v>19904.379999999997</v>
      </c>
      <c r="E46" s="20" t="s">
        <v>133</v>
      </c>
      <c r="F46" s="20" t="s">
        <v>135</v>
      </c>
      <c r="G46" s="20" t="s">
        <v>15</v>
      </c>
      <c r="H46" s="20"/>
      <c r="I46" s="12" t="s">
        <v>348</v>
      </c>
      <c r="L46" s="37" t="str">
        <f>IF(C46&lt;0,VLOOKUP(I46,'INCOME STATEMENT 2011'!$C$21:$C$44,1,FALSE),"")</f>
        <v/>
      </c>
    </row>
    <row r="47" spans="1:12" hidden="1" x14ac:dyDescent="0.2">
      <c r="A47" s="19">
        <v>40275</v>
      </c>
      <c r="B47" s="14">
        <v>119.5</v>
      </c>
      <c r="C47" s="24"/>
      <c r="D47" s="4">
        <f t="shared" si="1"/>
        <v>20023.879999999997</v>
      </c>
      <c r="E47" s="20" t="s">
        <v>133</v>
      </c>
      <c r="F47" s="20" t="s">
        <v>136</v>
      </c>
      <c r="G47" s="20" t="s">
        <v>15</v>
      </c>
      <c r="H47" s="20"/>
      <c r="I47" s="12" t="s">
        <v>348</v>
      </c>
      <c r="L47" s="37" t="str">
        <f>IF(C47&lt;0,VLOOKUP(I47,'INCOME STATEMENT 2011'!$C$21:$C$44,1,FALSE),"")</f>
        <v/>
      </c>
    </row>
    <row r="48" spans="1:12" hidden="1" x14ac:dyDescent="0.2">
      <c r="A48" s="19">
        <v>40275</v>
      </c>
      <c r="B48" s="14">
        <v>61.5</v>
      </c>
      <c r="C48" s="24"/>
      <c r="D48" s="4">
        <f t="shared" si="1"/>
        <v>20085.379999999997</v>
      </c>
      <c r="E48" s="20" t="s">
        <v>133</v>
      </c>
      <c r="F48" s="20" t="s">
        <v>137</v>
      </c>
      <c r="G48" s="20" t="s">
        <v>15</v>
      </c>
      <c r="H48" s="20"/>
      <c r="I48" s="12" t="s">
        <v>348</v>
      </c>
      <c r="L48" s="37" t="str">
        <f>IF(C48&lt;0,VLOOKUP(I48,'INCOME STATEMENT 2011'!$C$21:$C$44,1,FALSE),"")</f>
        <v/>
      </c>
    </row>
    <row r="49" spans="1:12" hidden="1" x14ac:dyDescent="0.2">
      <c r="A49" s="19">
        <v>40275</v>
      </c>
      <c r="B49" s="17">
        <v>1797</v>
      </c>
      <c r="C49" s="26"/>
      <c r="D49" s="17">
        <f t="shared" si="1"/>
        <v>21882.379999999997</v>
      </c>
      <c r="E49" s="18" t="s">
        <v>148</v>
      </c>
      <c r="F49" s="18" t="s">
        <v>39</v>
      </c>
      <c r="G49" s="18" t="s">
        <v>39</v>
      </c>
      <c r="H49" s="20"/>
      <c r="I49" s="10" t="s">
        <v>39</v>
      </c>
      <c r="L49" s="37" t="str">
        <f>IF(C49&lt;0,VLOOKUP(I49,'INCOME STATEMENT 2011'!$C$21:$C$44,1,FALSE),"")</f>
        <v/>
      </c>
    </row>
    <row r="50" spans="1:12" hidden="1" x14ac:dyDescent="0.2">
      <c r="A50" s="19">
        <v>40275</v>
      </c>
      <c r="B50" s="14"/>
      <c r="C50" s="23">
        <v>-1797</v>
      </c>
      <c r="D50" s="4">
        <f t="shared" si="1"/>
        <v>20085.379999999997</v>
      </c>
      <c r="E50" s="20" t="s">
        <v>149</v>
      </c>
      <c r="F50" s="20"/>
      <c r="G50" s="78" t="s">
        <v>405</v>
      </c>
      <c r="H50" s="20"/>
      <c r="I50" t="s">
        <v>360</v>
      </c>
      <c r="L50" s="37" t="str">
        <f>IF(C50&lt;0,VLOOKUP(I50,'INCOME STATEMENT 2011'!$C$21:$C$44,1,FALSE),"")</f>
        <v>Equipment &amp; Maintenance</v>
      </c>
    </row>
    <row r="51" spans="1:12" hidden="1" x14ac:dyDescent="0.2">
      <c r="A51" s="19">
        <v>40283</v>
      </c>
      <c r="B51" s="14"/>
      <c r="C51" s="23">
        <f>-419.5</f>
        <v>-419.5</v>
      </c>
      <c r="D51" s="4">
        <f t="shared" si="1"/>
        <v>19665.879999999997</v>
      </c>
      <c r="E51" s="20" t="s">
        <v>80</v>
      </c>
      <c r="F51" s="20" t="s">
        <v>81</v>
      </c>
      <c r="G51" s="20" t="s">
        <v>37</v>
      </c>
      <c r="H51" s="20" t="s">
        <v>83</v>
      </c>
      <c r="I51" t="s">
        <v>360</v>
      </c>
      <c r="L51" s="37" t="str">
        <f>IF(C51&lt;0,VLOOKUP(I51,'INCOME STATEMENT 2011'!$C$21:$C$44,1,FALSE),"")</f>
        <v>Equipment &amp; Maintenance</v>
      </c>
    </row>
    <row r="52" spans="1:12" hidden="1" x14ac:dyDescent="0.2">
      <c r="A52" s="19">
        <v>40285</v>
      </c>
      <c r="B52" s="17">
        <v>500</v>
      </c>
      <c r="C52" s="26"/>
      <c r="D52" s="17">
        <f t="shared" si="1"/>
        <v>20165.879999999997</v>
      </c>
      <c r="E52" s="18" t="s">
        <v>119</v>
      </c>
      <c r="F52" s="18" t="s">
        <v>39</v>
      </c>
      <c r="G52" s="18" t="s">
        <v>39</v>
      </c>
      <c r="H52" s="22"/>
      <c r="I52" s="10" t="s">
        <v>39</v>
      </c>
      <c r="L52" s="37" t="str">
        <f>IF(C52&lt;0,VLOOKUP(I52,'INCOME STATEMENT 2011'!$C$21:$C$44,1,FALSE),"")</f>
        <v/>
      </c>
    </row>
    <row r="53" spans="1:12" hidden="1" x14ac:dyDescent="0.2">
      <c r="A53" s="19">
        <v>40285</v>
      </c>
      <c r="B53" s="14">
        <v>90</v>
      </c>
      <c r="C53" s="24"/>
      <c r="D53" s="4">
        <f t="shared" si="1"/>
        <v>20255.879999999997</v>
      </c>
      <c r="E53" s="20" t="s">
        <v>92</v>
      </c>
      <c r="F53" s="20" t="s">
        <v>132</v>
      </c>
      <c r="G53" s="20" t="s">
        <v>17</v>
      </c>
      <c r="H53" s="20" t="s">
        <v>91</v>
      </c>
      <c r="I53" s="12" t="s">
        <v>140</v>
      </c>
      <c r="L53" s="37" t="str">
        <f>IF(C53&lt;0,VLOOKUP(I53,'INCOME STATEMENT 2011'!$C$21:$C$44,1,FALSE),"")</f>
        <v/>
      </c>
    </row>
    <row r="54" spans="1:12" hidden="1" x14ac:dyDescent="0.2">
      <c r="A54" s="19">
        <v>40285</v>
      </c>
      <c r="B54" s="14">
        <v>645</v>
      </c>
      <c r="C54" s="24"/>
      <c r="D54" s="4">
        <f t="shared" si="1"/>
        <v>20900.879999999997</v>
      </c>
      <c r="E54" s="20" t="s">
        <v>102</v>
      </c>
      <c r="F54" s="20" t="s">
        <v>138</v>
      </c>
      <c r="G54" s="20" t="s">
        <v>17</v>
      </c>
      <c r="H54" s="20"/>
      <c r="I54" s="12" t="s">
        <v>140</v>
      </c>
      <c r="L54" s="37" t="str">
        <f>IF(C54&lt;0,VLOOKUP(I54,'INCOME STATEMENT 2011'!$C$21:$C$44,1,FALSE),"")</f>
        <v/>
      </c>
    </row>
    <row r="55" spans="1:12" hidden="1" x14ac:dyDescent="0.2">
      <c r="A55" s="19">
        <v>40296</v>
      </c>
      <c r="B55" s="14"/>
      <c r="C55" s="23">
        <v>-33.549999999999997</v>
      </c>
      <c r="D55" s="4">
        <f t="shared" si="1"/>
        <v>20867.329999999998</v>
      </c>
      <c r="E55" s="20" t="s">
        <v>80</v>
      </c>
      <c r="F55" s="20" t="s">
        <v>82</v>
      </c>
      <c r="G55" s="20" t="s">
        <v>339</v>
      </c>
      <c r="H55" s="20" t="s">
        <v>84</v>
      </c>
      <c r="I55" t="s">
        <v>358</v>
      </c>
      <c r="L55" s="37" t="str">
        <f>IF(C55&lt;0,VLOOKUP(I55,'INCOME STATEMENT 2011'!$C$21:$C$44,1,FALSE),"")</f>
        <v>Merchandise Purchases</v>
      </c>
    </row>
    <row r="56" spans="1:12" hidden="1" x14ac:dyDescent="0.2">
      <c r="A56" s="19">
        <v>40298</v>
      </c>
      <c r="B56" s="14"/>
      <c r="C56" s="23">
        <v>-5000</v>
      </c>
      <c r="D56" s="4">
        <f t="shared" si="1"/>
        <v>15867.329999999998</v>
      </c>
      <c r="E56" s="20" t="s">
        <v>120</v>
      </c>
      <c r="F56" s="20" t="s">
        <v>121</v>
      </c>
      <c r="G56" s="20" t="s">
        <v>151</v>
      </c>
      <c r="H56" s="22"/>
      <c r="I56" t="s">
        <v>359</v>
      </c>
      <c r="L56" s="37" t="str">
        <f>IF(C56&lt;0,VLOOKUP(I56,'INCOME STATEMENT 2011'!$C$21:$C$44,1,FALSE),"")</f>
        <v>Bank Fees &amp; Charges</v>
      </c>
    </row>
    <row r="57" spans="1:12" hidden="1" x14ac:dyDescent="0.2">
      <c r="A57" s="19">
        <v>40299</v>
      </c>
      <c r="B57" s="17">
        <v>5145.8</v>
      </c>
      <c r="C57" s="25"/>
      <c r="D57" s="17">
        <f t="shared" si="1"/>
        <v>21013.129999999997</v>
      </c>
      <c r="E57" s="18" t="s">
        <v>267</v>
      </c>
      <c r="F57" s="18" t="s">
        <v>39</v>
      </c>
      <c r="G57" s="18" t="s">
        <v>39</v>
      </c>
      <c r="H57" s="41"/>
      <c r="I57" s="10" t="s">
        <v>39</v>
      </c>
      <c r="L57" s="37" t="str">
        <f>IF(C57&lt;0,VLOOKUP(I57,'INCOME STATEMENT 2011'!$C$21:$C$44,1,FALSE),"")</f>
        <v/>
      </c>
    </row>
    <row r="58" spans="1:12" hidden="1" x14ac:dyDescent="0.2">
      <c r="A58" s="19">
        <v>40299</v>
      </c>
      <c r="B58" s="14"/>
      <c r="C58" s="23">
        <v>-5145.8</v>
      </c>
      <c r="D58" s="4">
        <f t="shared" si="1"/>
        <v>15867.329999999998</v>
      </c>
      <c r="E58" s="5" t="s">
        <v>267</v>
      </c>
      <c r="F58" s="20" t="s">
        <v>150</v>
      </c>
      <c r="G58" s="20" t="s">
        <v>337</v>
      </c>
      <c r="H58" s="62" t="s">
        <v>268</v>
      </c>
      <c r="I58" t="s">
        <v>360</v>
      </c>
      <c r="L58" s="37" t="str">
        <f>IF(C58&lt;0,VLOOKUP(I58,'INCOME STATEMENT 2011'!$C$21:$C$44,1,FALSE),"")</f>
        <v>Equipment &amp; Maintenance</v>
      </c>
    </row>
    <row r="59" spans="1:12" hidden="1" x14ac:dyDescent="0.2">
      <c r="A59" s="19">
        <v>40299</v>
      </c>
      <c r="B59" s="14"/>
      <c r="C59" s="23">
        <v>-5.25</v>
      </c>
      <c r="D59" s="4">
        <f t="shared" si="1"/>
        <v>15862.079999999998</v>
      </c>
      <c r="E59" s="20" t="s">
        <v>66</v>
      </c>
      <c r="F59" s="20" t="s">
        <v>122</v>
      </c>
      <c r="G59" s="20" t="s">
        <v>151</v>
      </c>
      <c r="H59" s="22"/>
      <c r="I59" t="s">
        <v>359</v>
      </c>
      <c r="L59" s="37" t="str">
        <f>IF(C59&lt;0,VLOOKUP(I59,'INCOME STATEMENT 2011'!$C$21:$C$44,1,FALSE),"")</f>
        <v>Bank Fees &amp; Charges</v>
      </c>
    </row>
    <row r="60" spans="1:12" hidden="1" x14ac:dyDescent="0.2">
      <c r="A60" s="19">
        <v>40300</v>
      </c>
      <c r="B60" s="14"/>
      <c r="C60" s="23">
        <v>-128.35</v>
      </c>
      <c r="D60" s="4">
        <f t="shared" si="1"/>
        <v>15733.729999999998</v>
      </c>
      <c r="E60" s="20" t="s">
        <v>44</v>
      </c>
      <c r="F60" s="20" t="s">
        <v>125</v>
      </c>
      <c r="G60" s="20" t="s">
        <v>76</v>
      </c>
      <c r="H60" s="22"/>
      <c r="I60" t="s">
        <v>366</v>
      </c>
      <c r="L60" s="37" t="str">
        <f>IF(C60&lt;0,VLOOKUP(I60,'INCOME STATEMENT 2011'!$C$21:$C$44,1,FALSE),"")</f>
        <v>Rubbish Removal</v>
      </c>
    </row>
    <row r="61" spans="1:12" hidden="1" x14ac:dyDescent="0.2">
      <c r="A61" s="19">
        <v>40300</v>
      </c>
      <c r="B61" s="14"/>
      <c r="C61" s="23">
        <v>-378</v>
      </c>
      <c r="D61" s="4">
        <f t="shared" si="1"/>
        <v>15355.729999999998</v>
      </c>
      <c r="E61" s="20" t="s">
        <v>128</v>
      </c>
      <c r="F61" s="20" t="s">
        <v>129</v>
      </c>
      <c r="G61" s="20" t="s">
        <v>341</v>
      </c>
      <c r="H61" s="20" t="s">
        <v>130</v>
      </c>
      <c r="I61" t="s">
        <v>363</v>
      </c>
      <c r="L61" s="37" t="str">
        <f>IF(C61&lt;0,VLOOKUP(I61,'INCOME STATEMENT 2011'!$C$21:$C$44,1,FALSE),"")</f>
        <v>Awards &amp; Trophies</v>
      </c>
    </row>
    <row r="62" spans="1:12" hidden="1" x14ac:dyDescent="0.2">
      <c r="A62" s="19">
        <v>40300</v>
      </c>
      <c r="B62" s="14"/>
      <c r="C62" s="23">
        <v>-213.95</v>
      </c>
      <c r="D62" s="4">
        <f t="shared" si="1"/>
        <v>15141.779999999997</v>
      </c>
      <c r="E62" s="20" t="s">
        <v>126</v>
      </c>
      <c r="F62" s="20" t="s">
        <v>152</v>
      </c>
      <c r="G62" s="78" t="s">
        <v>403</v>
      </c>
      <c r="H62" s="20" t="s">
        <v>127</v>
      </c>
      <c r="I62" t="s">
        <v>364</v>
      </c>
      <c r="L62" s="37" t="str">
        <f>IF(C62&lt;0,VLOOKUP(I62,'INCOME STATEMENT 2011'!$C$21:$C$44,1,FALSE),"")</f>
        <v>Playing Strips and Uniforms</v>
      </c>
    </row>
    <row r="63" spans="1:12" hidden="1" x14ac:dyDescent="0.2">
      <c r="A63" s="19">
        <v>40303</v>
      </c>
      <c r="B63" s="14"/>
      <c r="C63" s="23">
        <v>-2442</v>
      </c>
      <c r="D63" s="4">
        <f t="shared" si="1"/>
        <v>12699.779999999997</v>
      </c>
      <c r="E63" s="20" t="s">
        <v>168</v>
      </c>
      <c r="F63" s="20" t="s">
        <v>131</v>
      </c>
      <c r="G63" s="78" t="s">
        <v>405</v>
      </c>
      <c r="H63" s="20" t="s">
        <v>169</v>
      </c>
      <c r="I63" t="s">
        <v>360</v>
      </c>
      <c r="L63" s="37" t="str">
        <f>IF(C63&lt;0,VLOOKUP(I63,'INCOME STATEMENT 2011'!$C$21:$C$44,1,FALSE),"")</f>
        <v>Equipment &amp; Maintenance</v>
      </c>
    </row>
    <row r="64" spans="1:12" hidden="1" x14ac:dyDescent="0.2">
      <c r="A64" s="19">
        <v>40308</v>
      </c>
      <c r="B64" s="17">
        <v>250</v>
      </c>
      <c r="C64" s="26"/>
      <c r="D64" s="17">
        <f t="shared" si="1"/>
        <v>12949.779999999997</v>
      </c>
      <c r="E64" s="18" t="s">
        <v>123</v>
      </c>
      <c r="F64" s="18" t="s">
        <v>39</v>
      </c>
      <c r="G64" s="18" t="s">
        <v>39</v>
      </c>
      <c r="H64" s="22"/>
      <c r="I64" s="10" t="s">
        <v>39</v>
      </c>
      <c r="L64" s="37" t="str">
        <f>IF(C64&lt;0,VLOOKUP(I64,'INCOME STATEMENT 2011'!$C$21:$C$44,1,FALSE),"")</f>
        <v/>
      </c>
    </row>
    <row r="65" spans="1:12" hidden="1" x14ac:dyDescent="0.2">
      <c r="A65" s="19">
        <v>40308</v>
      </c>
      <c r="B65" s="17">
        <v>500</v>
      </c>
      <c r="C65" s="26"/>
      <c r="D65" s="17">
        <f t="shared" si="1"/>
        <v>13449.779999999997</v>
      </c>
      <c r="E65" s="18" t="s">
        <v>124</v>
      </c>
      <c r="F65" s="18" t="s">
        <v>39</v>
      </c>
      <c r="G65" s="18" t="s">
        <v>39</v>
      </c>
      <c r="H65" s="22"/>
      <c r="I65" s="10" t="s">
        <v>39</v>
      </c>
      <c r="L65" s="37" t="str">
        <f>IF(C65&lt;0,VLOOKUP(I65,'INCOME STATEMENT 2011'!$C$21:$C$44,1,FALSE),"")</f>
        <v/>
      </c>
    </row>
    <row r="66" spans="1:12" hidden="1" x14ac:dyDescent="0.2">
      <c r="A66" s="19">
        <v>40308</v>
      </c>
      <c r="B66" s="17">
        <v>234.8</v>
      </c>
      <c r="C66" s="26"/>
      <c r="D66" s="17">
        <f t="shared" si="1"/>
        <v>13684.579999999996</v>
      </c>
      <c r="E66" s="18" t="s">
        <v>143</v>
      </c>
      <c r="F66" s="18" t="s">
        <v>39</v>
      </c>
      <c r="G66" s="18" t="s">
        <v>39</v>
      </c>
      <c r="H66" s="20" t="s">
        <v>144</v>
      </c>
      <c r="I66" s="10" t="s">
        <v>39</v>
      </c>
      <c r="L66" s="37" t="str">
        <f>IF(C66&lt;0,VLOOKUP(I66,'INCOME STATEMENT 2011'!$C$21:$C$44,1,FALSE),"")</f>
        <v/>
      </c>
    </row>
    <row r="67" spans="1:12" s="37" customFormat="1" hidden="1" x14ac:dyDescent="0.2">
      <c r="A67" s="31">
        <v>40308</v>
      </c>
      <c r="B67" s="32">
        <v>112</v>
      </c>
      <c r="C67" s="33"/>
      <c r="D67" s="34">
        <f t="shared" si="1"/>
        <v>13796.579999999996</v>
      </c>
      <c r="E67" s="35" t="s">
        <v>145</v>
      </c>
      <c r="F67" s="35" t="s">
        <v>146</v>
      </c>
      <c r="G67" s="35" t="s">
        <v>15</v>
      </c>
      <c r="H67" s="35" t="s">
        <v>147</v>
      </c>
      <c r="I67" s="12" t="s">
        <v>348</v>
      </c>
      <c r="L67" s="37" t="str">
        <f>IF(C67&lt;0,VLOOKUP(I67,'INCOME STATEMENT 2011'!$C$21:$C$44,1,FALSE),"")</f>
        <v/>
      </c>
    </row>
    <row r="68" spans="1:12" s="37" customFormat="1" hidden="1" x14ac:dyDescent="0.2">
      <c r="A68" s="31">
        <v>40310</v>
      </c>
      <c r="B68" s="56">
        <v>400</v>
      </c>
      <c r="C68" s="58"/>
      <c r="D68" s="56">
        <f t="shared" si="1"/>
        <v>14196.579999999996</v>
      </c>
      <c r="E68" s="57" t="s">
        <v>153</v>
      </c>
      <c r="F68" s="57" t="s">
        <v>154</v>
      </c>
      <c r="G68" s="57" t="s">
        <v>323</v>
      </c>
      <c r="H68" s="35" t="s">
        <v>155</v>
      </c>
      <c r="I68" s="12" t="s">
        <v>347</v>
      </c>
      <c r="L68" s="37" t="str">
        <f>IF(C68&lt;0,VLOOKUP(I68,'INCOME STATEMENT 2011'!$C$21:$C$44,1,FALSE),"")</f>
        <v/>
      </c>
    </row>
    <row r="69" spans="1:12" s="37" customFormat="1" hidden="1" x14ac:dyDescent="0.2">
      <c r="A69" s="31">
        <v>40311</v>
      </c>
      <c r="B69" s="32"/>
      <c r="C69" s="38">
        <v>-489.7</v>
      </c>
      <c r="D69" s="34">
        <f t="shared" si="1"/>
        <v>13706.879999999996</v>
      </c>
      <c r="E69" s="35" t="s">
        <v>156</v>
      </c>
      <c r="F69" s="35" t="s">
        <v>157</v>
      </c>
      <c r="G69" s="35" t="s">
        <v>37</v>
      </c>
      <c r="H69" s="35"/>
      <c r="I69" t="s">
        <v>360</v>
      </c>
      <c r="L69" s="37" t="str">
        <f>IF(C69&lt;0,VLOOKUP(I69,'INCOME STATEMENT 2011'!$C$21:$C$44,1,FALSE),"")</f>
        <v>Equipment &amp; Maintenance</v>
      </c>
    </row>
    <row r="70" spans="1:12" s="37" customFormat="1" hidden="1" x14ac:dyDescent="0.2">
      <c r="A70" s="31">
        <v>40316</v>
      </c>
      <c r="B70" s="32">
        <v>18.04</v>
      </c>
      <c r="C70" s="38"/>
      <c r="D70" s="34">
        <f t="shared" si="1"/>
        <v>13724.919999999996</v>
      </c>
      <c r="E70" s="35" t="s">
        <v>66</v>
      </c>
      <c r="F70" s="35" t="s">
        <v>158</v>
      </c>
      <c r="G70" s="35" t="s">
        <v>151</v>
      </c>
      <c r="H70" s="35"/>
      <c r="I70" t="s">
        <v>371</v>
      </c>
      <c r="L70" s="37" t="str">
        <f>IF(C70&lt;0,VLOOKUP(I70,'INCOME STATEMENT 2011'!$C$21:$C$44,1,FALSE),"")</f>
        <v/>
      </c>
    </row>
    <row r="71" spans="1:12" s="37" customFormat="1" hidden="1" x14ac:dyDescent="0.2">
      <c r="A71" s="31">
        <v>40330</v>
      </c>
      <c r="B71" s="32"/>
      <c r="C71" s="38">
        <v>-5</v>
      </c>
      <c r="D71" s="34">
        <f t="shared" si="1"/>
        <v>13719.919999999996</v>
      </c>
      <c r="E71" s="35" t="s">
        <v>66</v>
      </c>
      <c r="F71" s="35" t="s">
        <v>159</v>
      </c>
      <c r="G71" s="35" t="s">
        <v>151</v>
      </c>
      <c r="H71" s="35"/>
      <c r="I71" t="s">
        <v>359</v>
      </c>
      <c r="L71" s="37" t="str">
        <f>IF(C71&lt;0,VLOOKUP(I71,'INCOME STATEMENT 2011'!$C$21:$C$44,1,FALSE),"")</f>
        <v>Bank Fees &amp; Charges</v>
      </c>
    </row>
    <row r="72" spans="1:12" s="37" customFormat="1" hidden="1" x14ac:dyDescent="0.2">
      <c r="A72" s="31">
        <v>40336</v>
      </c>
      <c r="B72" s="39">
        <v>500</v>
      </c>
      <c r="C72" s="42"/>
      <c r="D72" s="39">
        <f t="shared" si="1"/>
        <v>14219.919999999996</v>
      </c>
      <c r="E72" s="40" t="s">
        <v>206</v>
      </c>
      <c r="F72" s="40" t="s">
        <v>39</v>
      </c>
      <c r="G72" s="40" t="s">
        <v>39</v>
      </c>
      <c r="H72" s="35"/>
      <c r="I72" s="10" t="s">
        <v>39</v>
      </c>
      <c r="L72" s="37" t="str">
        <f>IF(C72&lt;0,VLOOKUP(I72,'INCOME STATEMENT 2011'!$C$21:$C$44,1,FALSE),"")</f>
        <v/>
      </c>
    </row>
    <row r="73" spans="1:12" s="37" customFormat="1" hidden="1" x14ac:dyDescent="0.2">
      <c r="A73" s="31">
        <v>40336</v>
      </c>
      <c r="B73" s="32">
        <v>130</v>
      </c>
      <c r="C73" s="38"/>
      <c r="D73" s="32">
        <f t="shared" si="1"/>
        <v>14349.919999999996</v>
      </c>
      <c r="E73" s="35" t="s">
        <v>102</v>
      </c>
      <c r="F73" s="35" t="s">
        <v>92</v>
      </c>
      <c r="G73" s="35" t="s">
        <v>17</v>
      </c>
      <c r="H73" s="35" t="s">
        <v>179</v>
      </c>
      <c r="I73" s="12" t="s">
        <v>140</v>
      </c>
      <c r="L73" s="37" t="str">
        <f>IF(C73&lt;0,VLOOKUP(I73,'INCOME STATEMENT 2011'!$C$21:$C$44,1,FALSE),"")</f>
        <v/>
      </c>
    </row>
    <row r="74" spans="1:12" s="37" customFormat="1" hidden="1" x14ac:dyDescent="0.2">
      <c r="A74" s="31">
        <v>40336</v>
      </c>
      <c r="B74" s="32">
        <v>60</v>
      </c>
      <c r="C74" s="38"/>
      <c r="D74" s="32">
        <f t="shared" si="1"/>
        <v>14409.919999999996</v>
      </c>
      <c r="E74" s="35" t="s">
        <v>102</v>
      </c>
      <c r="F74" s="35" t="s">
        <v>180</v>
      </c>
      <c r="G74" s="35" t="s">
        <v>15</v>
      </c>
      <c r="H74" s="35" t="s">
        <v>181</v>
      </c>
      <c r="I74" s="12" t="s">
        <v>348</v>
      </c>
      <c r="L74" s="37" t="str">
        <f>IF(C74&lt;0,VLOOKUP(I74,'INCOME STATEMENT 2011'!$C$21:$C$44,1,FALSE),"")</f>
        <v/>
      </c>
    </row>
    <row r="75" spans="1:12" s="80" customFormat="1" hidden="1" x14ac:dyDescent="0.2">
      <c r="A75" s="31">
        <v>40336</v>
      </c>
      <c r="B75" s="32"/>
      <c r="C75" s="38">
        <v>-40</v>
      </c>
      <c r="D75" s="32">
        <f t="shared" si="1"/>
        <v>14369.919999999996</v>
      </c>
      <c r="E75" s="35" t="s">
        <v>173</v>
      </c>
      <c r="F75" s="35" t="s">
        <v>174</v>
      </c>
      <c r="G75" s="35" t="s">
        <v>342</v>
      </c>
      <c r="H75" s="35"/>
      <c r="I75" t="s">
        <v>361</v>
      </c>
      <c r="L75" s="37" t="str">
        <f>IF(C75&lt;0,VLOOKUP(I75,'INCOME STATEMENT 2011'!$C$21:$C$44,1,FALSE),"")</f>
        <v>Gala Day Nomination Fees</v>
      </c>
    </row>
    <row r="76" spans="1:12" s="37" customFormat="1" hidden="1" x14ac:dyDescent="0.2">
      <c r="A76" s="31">
        <v>40337</v>
      </c>
      <c r="B76" s="32"/>
      <c r="C76" s="38">
        <v>-717.8</v>
      </c>
      <c r="D76" s="32">
        <f t="shared" si="1"/>
        <v>13652.119999999997</v>
      </c>
      <c r="E76" s="35" t="s">
        <v>26</v>
      </c>
      <c r="F76" s="35" t="s">
        <v>175</v>
      </c>
      <c r="G76" s="35" t="s">
        <v>15</v>
      </c>
      <c r="H76" s="37" t="s">
        <v>176</v>
      </c>
      <c r="I76" t="s">
        <v>358</v>
      </c>
      <c r="L76" s="37" t="str">
        <f>IF(C76&lt;0,VLOOKUP(I76,'INCOME STATEMENT 2011'!$C$21:$C$44,1,FALSE),"")</f>
        <v>Merchandise Purchases</v>
      </c>
    </row>
    <row r="77" spans="1:12" s="37" customFormat="1" hidden="1" x14ac:dyDescent="0.2">
      <c r="A77" s="31">
        <v>40340</v>
      </c>
      <c r="B77" s="56">
        <v>200</v>
      </c>
      <c r="C77" s="59"/>
      <c r="D77" s="56">
        <f t="shared" si="1"/>
        <v>13852.119999999997</v>
      </c>
      <c r="E77" s="57" t="s">
        <v>160</v>
      </c>
      <c r="F77" s="57" t="s">
        <v>162</v>
      </c>
      <c r="G77" s="57" t="s">
        <v>323</v>
      </c>
      <c r="H77" s="35" t="s">
        <v>161</v>
      </c>
      <c r="I77" s="12" t="s">
        <v>347</v>
      </c>
      <c r="L77" s="37" t="str">
        <f>IF(C77&lt;0,VLOOKUP(I77,'INCOME STATEMENT 2011'!$C$21:$C$44,1,FALSE),"")</f>
        <v/>
      </c>
    </row>
    <row r="78" spans="1:12" s="37" customFormat="1" hidden="1" x14ac:dyDescent="0.2">
      <c r="A78" s="31">
        <v>40351</v>
      </c>
      <c r="B78" s="32">
        <v>10</v>
      </c>
      <c r="C78" s="38"/>
      <c r="D78" s="32">
        <f t="shared" si="1"/>
        <v>13862.119999999997</v>
      </c>
      <c r="E78" s="35" t="s">
        <v>165</v>
      </c>
      <c r="F78" s="35" t="s">
        <v>185</v>
      </c>
      <c r="G78" s="35" t="s">
        <v>15</v>
      </c>
      <c r="H78" s="35" t="s">
        <v>166</v>
      </c>
      <c r="I78" s="12" t="s">
        <v>348</v>
      </c>
      <c r="L78" s="37" t="str">
        <f>IF(C78&lt;0,VLOOKUP(I78,'INCOME STATEMENT 2011'!$C$21:$C$44,1,FALSE),"")</f>
        <v/>
      </c>
    </row>
    <row r="79" spans="1:12" s="37" customFormat="1" hidden="1" x14ac:dyDescent="0.2">
      <c r="A79" s="31">
        <v>40351</v>
      </c>
      <c r="B79" s="32">
        <v>10</v>
      </c>
      <c r="C79" s="38"/>
      <c r="D79" s="32">
        <f t="shared" si="1"/>
        <v>13872.119999999997</v>
      </c>
      <c r="E79" s="35" t="s">
        <v>165</v>
      </c>
      <c r="F79" s="35" t="s">
        <v>167</v>
      </c>
      <c r="G79" s="35" t="s">
        <v>15</v>
      </c>
      <c r="H79" s="35" t="s">
        <v>166</v>
      </c>
      <c r="I79" s="12" t="s">
        <v>348</v>
      </c>
      <c r="L79" s="37" t="str">
        <f>IF(C79&lt;0,VLOOKUP(I79,'INCOME STATEMENT 2011'!$C$21:$C$44,1,FALSE),"")</f>
        <v/>
      </c>
    </row>
    <row r="80" spans="1:12" s="37" customFormat="1" hidden="1" x14ac:dyDescent="0.2">
      <c r="A80" s="31">
        <v>40351</v>
      </c>
      <c r="B80" s="32"/>
      <c r="C80" s="38">
        <v>-550.29999999999995</v>
      </c>
      <c r="D80" s="32">
        <f t="shared" si="1"/>
        <v>13321.819999999998</v>
      </c>
      <c r="E80" s="54" t="s">
        <v>170</v>
      </c>
      <c r="F80" s="54" t="s">
        <v>171</v>
      </c>
      <c r="G80" s="54" t="s">
        <v>30</v>
      </c>
      <c r="H80" s="54" t="s">
        <v>172</v>
      </c>
      <c r="I80" t="s">
        <v>369</v>
      </c>
      <c r="L80" s="37" t="str">
        <f>IF(C80&lt;0,VLOOKUP(I80,'INCOME STATEMENT 2011'!$C$21:$C$44,1,FALSE),"")</f>
        <v>Miscellaneous Expenses</v>
      </c>
    </row>
    <row r="81" spans="1:12" s="37" customFormat="1" hidden="1" x14ac:dyDescent="0.2">
      <c r="A81" s="31">
        <v>40351</v>
      </c>
      <c r="B81" s="32"/>
      <c r="C81" s="38">
        <v>-112.5</v>
      </c>
      <c r="D81" s="32">
        <f t="shared" si="1"/>
        <v>13209.319999999998</v>
      </c>
      <c r="E81" s="47" t="s">
        <v>26</v>
      </c>
      <c r="F81" s="47" t="s">
        <v>177</v>
      </c>
      <c r="G81" s="47" t="s">
        <v>37</v>
      </c>
      <c r="H81" s="47" t="s">
        <v>178</v>
      </c>
      <c r="I81" t="s">
        <v>364</v>
      </c>
      <c r="L81" s="37" t="str">
        <f>IF(C81&lt;0,VLOOKUP(I81,'INCOME STATEMENT 2011'!$C$21:$C$44,1,FALSE),"")</f>
        <v>Playing Strips and Uniforms</v>
      </c>
    </row>
    <row r="82" spans="1:12" hidden="1" x14ac:dyDescent="0.2">
      <c r="A82" s="31">
        <v>40352</v>
      </c>
      <c r="B82" s="32">
        <v>550.29999999999995</v>
      </c>
      <c r="C82" s="33"/>
      <c r="D82" s="32">
        <f t="shared" si="1"/>
        <v>13759.619999999997</v>
      </c>
      <c r="E82" s="35" t="s">
        <v>186</v>
      </c>
      <c r="F82" s="35" t="s">
        <v>187</v>
      </c>
      <c r="G82" s="35" t="s">
        <v>30</v>
      </c>
      <c r="H82" s="54" t="s">
        <v>172</v>
      </c>
      <c r="I82" s="12" t="s">
        <v>346</v>
      </c>
      <c r="L82" s="37" t="str">
        <f>IF(C82&lt;0,VLOOKUP(I82,'INCOME STATEMENT 2011'!$C$21:$C$44,1,FALSE),"")</f>
        <v/>
      </c>
    </row>
    <row r="83" spans="1:12" s="53" customFormat="1" hidden="1" x14ac:dyDescent="0.2">
      <c r="A83" s="19">
        <v>40352</v>
      </c>
      <c r="B83" s="14"/>
      <c r="C83" s="81">
        <v>-100</v>
      </c>
      <c r="D83" s="32">
        <f t="shared" si="1"/>
        <v>13659.619999999997</v>
      </c>
      <c r="E83" s="20" t="s">
        <v>33</v>
      </c>
      <c r="F83" s="20" t="s">
        <v>214</v>
      </c>
      <c r="G83" s="20" t="s">
        <v>315</v>
      </c>
      <c r="H83" s="20" t="s">
        <v>335</v>
      </c>
      <c r="I83" s="12" t="s">
        <v>356</v>
      </c>
      <c r="L83" s="37" t="str">
        <f>IF(C83&lt;0,VLOOKUP(I83,'INCOME STATEMENT 2011'!$C$21:$C$44,1,FALSE),"")</f>
        <v>IJFA - Appeal</v>
      </c>
    </row>
    <row r="84" spans="1:12" hidden="1" x14ac:dyDescent="0.2">
      <c r="A84" s="19">
        <v>40352</v>
      </c>
      <c r="B84" s="4"/>
      <c r="C84" s="13">
        <v>-42.56</v>
      </c>
      <c r="D84" s="32">
        <f t="shared" si="1"/>
        <v>13617.059999999998</v>
      </c>
      <c r="E84" s="20" t="s">
        <v>207</v>
      </c>
      <c r="F84" s="20" t="s">
        <v>215</v>
      </c>
      <c r="G84" s="20" t="s">
        <v>37</v>
      </c>
      <c r="H84" s="20"/>
      <c r="I84" t="s">
        <v>360</v>
      </c>
      <c r="L84" s="37" t="str">
        <f>IF(C84&lt;0,VLOOKUP(I84,'INCOME STATEMENT 2011'!$C$21:$C$44,1,FALSE),"")</f>
        <v>Equipment &amp; Maintenance</v>
      </c>
    </row>
    <row r="85" spans="1:12" hidden="1" x14ac:dyDescent="0.2">
      <c r="A85" s="19">
        <v>40352</v>
      </c>
      <c r="B85" s="4"/>
      <c r="C85" s="13">
        <v>-90.38</v>
      </c>
      <c r="D85" s="32">
        <f t="shared" si="1"/>
        <v>13526.679999999998</v>
      </c>
      <c r="E85" s="20" t="s">
        <v>44</v>
      </c>
      <c r="F85" s="20" t="s">
        <v>225</v>
      </c>
      <c r="G85" s="20" t="s">
        <v>76</v>
      </c>
      <c r="H85" s="20"/>
      <c r="I85" t="s">
        <v>366</v>
      </c>
      <c r="L85" s="37" t="str">
        <f>IF(C85&lt;0,VLOOKUP(I85,'INCOME STATEMENT 2011'!$C$21:$C$44,1,FALSE),"")</f>
        <v>Rubbish Removal</v>
      </c>
    </row>
    <row r="86" spans="1:12" s="53" customFormat="1" hidden="1" x14ac:dyDescent="0.2">
      <c r="A86" s="19">
        <v>40352</v>
      </c>
      <c r="B86" s="14"/>
      <c r="C86" s="81">
        <v>-10</v>
      </c>
      <c r="D86" s="32">
        <f t="shared" si="1"/>
        <v>13516.679999999998</v>
      </c>
      <c r="E86" s="20" t="s">
        <v>33</v>
      </c>
      <c r="F86" s="20" t="s">
        <v>216</v>
      </c>
      <c r="G86" s="20" t="s">
        <v>315</v>
      </c>
      <c r="H86" s="20" t="s">
        <v>325</v>
      </c>
      <c r="I86" s="12" t="s">
        <v>355</v>
      </c>
      <c r="L86" s="37" t="str">
        <f>IF(C86&lt;0,VLOOKUP(I86,'INCOME STATEMENT 2011'!$C$21:$C$44,1,FALSE),"")</f>
        <v>IJFA - Fines</v>
      </c>
    </row>
    <row r="87" spans="1:12" hidden="1" x14ac:dyDescent="0.2">
      <c r="A87" s="76">
        <v>40357</v>
      </c>
      <c r="B87" s="17">
        <v>250</v>
      </c>
      <c r="C87" s="25"/>
      <c r="D87" s="39">
        <f t="shared" si="1"/>
        <v>13766.679999999998</v>
      </c>
      <c r="E87" s="18" t="s">
        <v>200</v>
      </c>
      <c r="F87" s="18" t="s">
        <v>39</v>
      </c>
      <c r="G87" s="18" t="s">
        <v>39</v>
      </c>
      <c r="H87" s="20" t="s">
        <v>144</v>
      </c>
      <c r="I87" s="10" t="s">
        <v>39</v>
      </c>
      <c r="L87" s="37" t="str">
        <f>IF(C87&lt;0,VLOOKUP(I87,'INCOME STATEMENT 2011'!$C$21:$C$44,1,FALSE),"")</f>
        <v/>
      </c>
    </row>
    <row r="88" spans="1:12" s="53" customFormat="1" hidden="1" x14ac:dyDescent="0.2">
      <c r="A88" s="19">
        <v>40357</v>
      </c>
      <c r="B88" s="14">
        <v>25</v>
      </c>
      <c r="C88" s="14"/>
      <c r="D88" s="32">
        <f t="shared" si="1"/>
        <v>13791.679999999998</v>
      </c>
      <c r="E88" s="35" t="s">
        <v>201</v>
      </c>
      <c r="F88" s="35" t="s">
        <v>202</v>
      </c>
      <c r="G88" s="35" t="s">
        <v>15</v>
      </c>
      <c r="H88" s="35" t="s">
        <v>166</v>
      </c>
      <c r="I88" s="12" t="s">
        <v>348</v>
      </c>
      <c r="L88" s="37" t="str">
        <f>IF(C88&lt;0,VLOOKUP(I88,'INCOME STATEMENT 2011'!$C$21:$C$44,1,FALSE),"")</f>
        <v/>
      </c>
    </row>
    <row r="89" spans="1:12" hidden="1" x14ac:dyDescent="0.2">
      <c r="A89" s="19">
        <v>40357</v>
      </c>
      <c r="B89" s="4">
        <v>230</v>
      </c>
      <c r="C89" s="4"/>
      <c r="D89" s="32">
        <f t="shared" si="1"/>
        <v>14021.679999999998</v>
      </c>
      <c r="E89" s="20" t="s">
        <v>203</v>
      </c>
      <c r="F89" s="20" t="s">
        <v>204</v>
      </c>
      <c r="G89" s="20" t="s">
        <v>17</v>
      </c>
      <c r="H89" s="20" t="s">
        <v>91</v>
      </c>
      <c r="I89" s="12" t="s">
        <v>140</v>
      </c>
      <c r="L89" s="37" t="str">
        <f>IF(C89&lt;0,VLOOKUP(I89,'INCOME STATEMENT 2011'!$C$21:$C$44,1,FALSE),"")</f>
        <v/>
      </c>
    </row>
    <row r="90" spans="1:12" s="53" customFormat="1" x14ac:dyDescent="0.2">
      <c r="A90" s="19">
        <v>40357</v>
      </c>
      <c r="B90" s="14"/>
      <c r="C90" s="81">
        <v>-219.4</v>
      </c>
      <c r="D90" s="32">
        <f t="shared" ref="D90:D133" si="2">D89+C90+B90</f>
        <v>13802.279999999999</v>
      </c>
      <c r="E90" s="20" t="s">
        <v>33</v>
      </c>
      <c r="F90" s="20" t="s">
        <v>248</v>
      </c>
      <c r="G90" s="20" t="s">
        <v>315</v>
      </c>
      <c r="H90" s="20" t="s">
        <v>327</v>
      </c>
      <c r="I90" s="12" t="s">
        <v>351</v>
      </c>
      <c r="L90" s="37" t="str">
        <f>IF(C90&lt;0,VLOOKUP(I90,'INCOME STATEMENT 2011'!$C$21:$C$44,1,FALSE),"")</f>
        <v>IJFA - Ground Fees</v>
      </c>
    </row>
    <row r="91" spans="1:12" hidden="1" x14ac:dyDescent="0.2">
      <c r="A91" s="19">
        <v>40357</v>
      </c>
      <c r="B91" s="4"/>
      <c r="C91" s="13">
        <v>-210</v>
      </c>
      <c r="D91" s="32">
        <f t="shared" si="2"/>
        <v>13592.279999999999</v>
      </c>
      <c r="E91" s="20" t="s">
        <v>209</v>
      </c>
      <c r="F91" s="20" t="s">
        <v>217</v>
      </c>
      <c r="G91" s="20" t="s">
        <v>30</v>
      </c>
      <c r="H91" s="20"/>
      <c r="I91" s="12" t="s">
        <v>399</v>
      </c>
      <c r="L91" s="37" t="str">
        <f>IF(C91&lt;0,VLOOKUP(I91,'INCOME STATEMENT 2011'!$C$21:$C$44,1,FALSE),"")</f>
        <v>Canteen Expenses (incl. BBQ Gas)</v>
      </c>
    </row>
    <row r="92" spans="1:12" hidden="1" x14ac:dyDescent="0.2">
      <c r="A92" s="19">
        <v>40357</v>
      </c>
      <c r="B92" s="4"/>
      <c r="C92" s="13">
        <v>-70</v>
      </c>
      <c r="D92" s="32">
        <f t="shared" si="2"/>
        <v>13522.279999999999</v>
      </c>
      <c r="E92" s="20" t="s">
        <v>210</v>
      </c>
      <c r="F92" s="20" t="s">
        <v>218</v>
      </c>
      <c r="G92" s="20" t="s">
        <v>340</v>
      </c>
      <c r="H92" s="20"/>
      <c r="I92" t="s">
        <v>368</v>
      </c>
      <c r="L92" s="37" t="str">
        <f>IF(C92&lt;0,VLOOKUP(I92,'INCOME STATEMENT 2011'!$C$21:$C$44,1,FALSE),"")</f>
        <v>Coaching Clinics</v>
      </c>
    </row>
    <row r="93" spans="1:12" hidden="1" x14ac:dyDescent="0.2">
      <c r="A93" s="19">
        <v>40357</v>
      </c>
      <c r="B93" s="4"/>
      <c r="C93" s="13">
        <v>-350</v>
      </c>
      <c r="D93" s="32">
        <f t="shared" si="2"/>
        <v>13172.279999999999</v>
      </c>
      <c r="E93" s="20" t="s">
        <v>211</v>
      </c>
      <c r="F93" s="20" t="s">
        <v>218</v>
      </c>
      <c r="G93" s="20" t="s">
        <v>340</v>
      </c>
      <c r="H93" s="20" t="s">
        <v>250</v>
      </c>
      <c r="I93" t="s">
        <v>368</v>
      </c>
      <c r="L93" s="37" t="str">
        <f>IF(C93&lt;0,VLOOKUP(I93,'INCOME STATEMENT 2011'!$C$21:$C$44,1,FALSE),"")</f>
        <v>Coaching Clinics</v>
      </c>
    </row>
    <row r="94" spans="1:12" hidden="1" x14ac:dyDescent="0.2">
      <c r="A94" s="19">
        <v>40357</v>
      </c>
      <c r="B94" s="4"/>
      <c r="C94" s="13">
        <v>-420</v>
      </c>
      <c r="D94" s="32">
        <f t="shared" si="2"/>
        <v>12752.279999999999</v>
      </c>
      <c r="E94" s="5" t="s">
        <v>212</v>
      </c>
      <c r="F94" s="20" t="s">
        <v>218</v>
      </c>
      <c r="G94" s="20" t="s">
        <v>340</v>
      </c>
      <c r="I94" t="s">
        <v>368</v>
      </c>
      <c r="L94" s="37" t="str">
        <f>IF(C94&lt;0,VLOOKUP(I94,'INCOME STATEMENT 2011'!$C$21:$C$44,1,FALSE),"")</f>
        <v>Coaching Clinics</v>
      </c>
    </row>
    <row r="95" spans="1:12" hidden="1" x14ac:dyDescent="0.2">
      <c r="A95" s="31">
        <v>40358</v>
      </c>
      <c r="B95" s="34"/>
      <c r="C95" s="52">
        <v>-121</v>
      </c>
      <c r="D95" s="32">
        <f t="shared" si="2"/>
        <v>12631.279999999999</v>
      </c>
      <c r="E95" s="45" t="s">
        <v>213</v>
      </c>
      <c r="F95" s="45" t="s">
        <v>219</v>
      </c>
      <c r="G95" s="35" t="s">
        <v>80</v>
      </c>
      <c r="I95" t="s">
        <v>369</v>
      </c>
      <c r="L95" s="37" t="str">
        <f>IF(C95&lt;0,VLOOKUP(I95,'INCOME STATEMENT 2011'!$C$21:$C$44,1,FALSE),"")</f>
        <v>Miscellaneous Expenses</v>
      </c>
    </row>
    <row r="96" spans="1:12" hidden="1" x14ac:dyDescent="0.2">
      <c r="A96" s="31">
        <v>40360</v>
      </c>
      <c r="B96" s="56">
        <v>200</v>
      </c>
      <c r="C96" s="61"/>
      <c r="D96" s="56">
        <f t="shared" si="2"/>
        <v>12831.279999999999</v>
      </c>
      <c r="E96" s="57" t="s">
        <v>160</v>
      </c>
      <c r="F96" s="57" t="s">
        <v>162</v>
      </c>
      <c r="G96" s="57" t="s">
        <v>323</v>
      </c>
      <c r="H96" s="35" t="s">
        <v>161</v>
      </c>
      <c r="I96" s="12" t="s">
        <v>347</v>
      </c>
      <c r="L96" s="37" t="str">
        <f>IF(C96&lt;0,VLOOKUP(I96,'INCOME STATEMENT 2011'!$C$21:$C$44,1,FALSE),"")</f>
        <v/>
      </c>
    </row>
    <row r="97" spans="1:12" hidden="1" x14ac:dyDescent="0.2">
      <c r="A97" s="19">
        <v>40360</v>
      </c>
      <c r="B97" s="4"/>
      <c r="C97" s="13">
        <v>-4</v>
      </c>
      <c r="D97" s="32">
        <f t="shared" si="2"/>
        <v>12827.279999999999</v>
      </c>
      <c r="E97" s="35" t="s">
        <v>66</v>
      </c>
      <c r="F97" s="35" t="s">
        <v>159</v>
      </c>
      <c r="G97" s="35" t="s">
        <v>151</v>
      </c>
      <c r="H97" s="35"/>
      <c r="I97" t="s">
        <v>359</v>
      </c>
      <c r="L97" s="37" t="str">
        <f>IF(C97&lt;0,VLOOKUP(I97,'INCOME STATEMENT 2011'!$C$21:$C$44,1,FALSE),"")</f>
        <v>Bank Fees &amp; Charges</v>
      </c>
    </row>
    <row r="98" spans="1:12" hidden="1" x14ac:dyDescent="0.2">
      <c r="A98" s="19">
        <v>40371</v>
      </c>
      <c r="B98" s="4">
        <v>37</v>
      </c>
      <c r="C98" s="13"/>
      <c r="D98" s="32">
        <f t="shared" si="2"/>
        <v>12864.279999999999</v>
      </c>
      <c r="E98" s="35" t="s">
        <v>165</v>
      </c>
      <c r="F98" s="35"/>
      <c r="G98" s="35" t="s">
        <v>15</v>
      </c>
      <c r="H98" s="35"/>
      <c r="I98" s="12" t="s">
        <v>348</v>
      </c>
      <c r="L98" s="37" t="str">
        <f>IF(C98&lt;0,VLOOKUP(I98,'INCOME STATEMENT 2011'!$C$21:$C$44,1,FALSE),"")</f>
        <v/>
      </c>
    </row>
    <row r="99" spans="1:12" hidden="1" x14ac:dyDescent="0.2">
      <c r="A99" s="19">
        <v>40378</v>
      </c>
      <c r="B99" s="4"/>
      <c r="C99" s="13">
        <v>-731.39</v>
      </c>
      <c r="D99" s="32">
        <f t="shared" si="2"/>
        <v>12132.89</v>
      </c>
      <c r="E99" s="5" t="s">
        <v>73</v>
      </c>
      <c r="F99" s="5" t="s">
        <v>220</v>
      </c>
      <c r="G99" s="5" t="s">
        <v>76</v>
      </c>
      <c r="I99" t="s">
        <v>367</v>
      </c>
      <c r="L99" s="37" t="str">
        <f>IF(C99&lt;0,VLOOKUP(I99,'INCOME STATEMENT 2011'!$C$21:$C$44,1,FALSE),"")</f>
        <v>Electricity</v>
      </c>
    </row>
    <row r="100" spans="1:12" hidden="1" x14ac:dyDescent="0.2">
      <c r="A100" s="19">
        <v>40378</v>
      </c>
      <c r="B100" s="4"/>
      <c r="C100" s="13">
        <v>-79.400000000000006</v>
      </c>
      <c r="D100" s="32">
        <f t="shared" si="2"/>
        <v>12053.49</v>
      </c>
      <c r="E100" s="5" t="s">
        <v>44</v>
      </c>
      <c r="F100" s="5" t="s">
        <v>226</v>
      </c>
      <c r="G100" s="20" t="s">
        <v>76</v>
      </c>
      <c r="I100" t="s">
        <v>366</v>
      </c>
      <c r="L100" s="37" t="str">
        <f>IF(C100&lt;0,VLOOKUP(I100,'INCOME STATEMENT 2011'!$C$21:$C$44,1,FALSE),"")</f>
        <v>Rubbish Removal</v>
      </c>
    </row>
    <row r="101" spans="1:12" hidden="1" x14ac:dyDescent="0.2">
      <c r="A101" s="19">
        <v>40378</v>
      </c>
      <c r="B101" s="4"/>
      <c r="C101" s="13">
        <v>-144</v>
      </c>
      <c r="D101" s="32">
        <f t="shared" si="2"/>
        <v>11909.49</v>
      </c>
      <c r="E101" s="5" t="s">
        <v>208</v>
      </c>
      <c r="F101" s="5" t="s">
        <v>221</v>
      </c>
      <c r="G101" s="35" t="s">
        <v>80</v>
      </c>
      <c r="I101" t="s">
        <v>369</v>
      </c>
      <c r="L101" s="37" t="str">
        <f>IF(C101&lt;0,VLOOKUP(I101,'INCOME STATEMENT 2011'!$C$21:$C$44,1,FALSE),"")</f>
        <v>Miscellaneous Expenses</v>
      </c>
    </row>
    <row r="102" spans="1:12" hidden="1" x14ac:dyDescent="0.2">
      <c r="A102" s="19">
        <v>40379</v>
      </c>
      <c r="B102" s="55">
        <v>600</v>
      </c>
      <c r="C102" s="55"/>
      <c r="D102" s="56">
        <f t="shared" si="2"/>
        <v>12509.49</v>
      </c>
      <c r="E102" s="57" t="s">
        <v>222</v>
      </c>
      <c r="F102" s="57" t="s">
        <v>223</v>
      </c>
      <c r="G102" s="57" t="s">
        <v>323</v>
      </c>
      <c r="H102" s="35" t="s">
        <v>224</v>
      </c>
      <c r="I102" s="12" t="s">
        <v>347</v>
      </c>
      <c r="L102" s="37" t="str">
        <f>IF(C102&lt;0,VLOOKUP(I102,'INCOME STATEMENT 2011'!$C$21:$C$44,1,FALSE),"")</f>
        <v/>
      </c>
    </row>
    <row r="103" spans="1:12" hidden="1" x14ac:dyDescent="0.2">
      <c r="A103" s="31">
        <v>40380</v>
      </c>
      <c r="B103" s="34">
        <v>210</v>
      </c>
      <c r="C103" s="34"/>
      <c r="D103" s="32">
        <f t="shared" si="2"/>
        <v>12719.49</v>
      </c>
      <c r="E103" s="35" t="s">
        <v>186</v>
      </c>
      <c r="F103" s="35" t="s">
        <v>227</v>
      </c>
      <c r="G103" s="35" t="s">
        <v>30</v>
      </c>
      <c r="H103" s="54" t="s">
        <v>228</v>
      </c>
      <c r="I103" s="12" t="s">
        <v>346</v>
      </c>
      <c r="J103" s="37"/>
      <c r="L103" s="37" t="str">
        <f>IF(C103&lt;0,VLOOKUP(I103,'INCOME STATEMENT 2011'!$C$21:$C$44,1,FALSE),"")</f>
        <v/>
      </c>
    </row>
    <row r="104" spans="1:12" hidden="1" x14ac:dyDescent="0.2">
      <c r="A104" s="31">
        <v>40389</v>
      </c>
      <c r="B104" s="34"/>
      <c r="C104" s="52">
        <v>-1860.2</v>
      </c>
      <c r="D104" s="32">
        <f t="shared" si="2"/>
        <v>10859.289999999999</v>
      </c>
      <c r="E104" s="35" t="s">
        <v>244</v>
      </c>
      <c r="F104" s="35" t="s">
        <v>245</v>
      </c>
      <c r="G104" s="20" t="s">
        <v>341</v>
      </c>
      <c r="H104" s="54" t="s">
        <v>254</v>
      </c>
      <c r="I104" t="s">
        <v>363</v>
      </c>
      <c r="J104" s="37"/>
      <c r="L104" s="37" t="str">
        <f>IF(C104&lt;0,VLOOKUP(I104,'INCOME STATEMENT 2011'!$C$21:$C$44,1,FALSE),"")</f>
        <v>Awards &amp; Trophies</v>
      </c>
    </row>
    <row r="105" spans="1:12" s="53" customFormat="1" x14ac:dyDescent="0.2">
      <c r="A105" s="31">
        <v>40389</v>
      </c>
      <c r="B105" s="32"/>
      <c r="C105" s="82">
        <v>-1970.1</v>
      </c>
      <c r="D105" s="32">
        <f t="shared" si="2"/>
        <v>8889.1899999999987</v>
      </c>
      <c r="E105" s="35" t="s">
        <v>33</v>
      </c>
      <c r="F105" s="20" t="s">
        <v>34</v>
      </c>
      <c r="G105" s="20" t="s">
        <v>315</v>
      </c>
      <c r="H105" s="54" t="s">
        <v>331</v>
      </c>
      <c r="I105" s="12" t="s">
        <v>350</v>
      </c>
      <c r="L105" s="37" t="str">
        <f>IF(C105&lt;0,VLOOKUP(I105,'INCOME STATEMENT 2011'!$C$21:$C$44,1,FALSE),"")</f>
        <v>IJFA - Capitation Fees</v>
      </c>
    </row>
    <row r="106" spans="1:12" s="53" customFormat="1" hidden="1" x14ac:dyDescent="0.2">
      <c r="A106" s="31">
        <v>40389</v>
      </c>
      <c r="B106" s="32"/>
      <c r="C106" s="82">
        <v>-20</v>
      </c>
      <c r="D106" s="32">
        <f>D105+C106+B106</f>
        <v>8869.1899999999987</v>
      </c>
      <c r="E106" s="35" t="s">
        <v>33</v>
      </c>
      <c r="F106" s="20" t="s">
        <v>330</v>
      </c>
      <c r="G106" s="20" t="s">
        <v>315</v>
      </c>
      <c r="H106" s="54" t="s">
        <v>331</v>
      </c>
      <c r="I106" s="12" t="s">
        <v>355</v>
      </c>
      <c r="L106" s="37" t="str">
        <f>IF(C106&lt;0,VLOOKUP(I106,'INCOME STATEMENT 2011'!$C$21:$C$44,1,FALSE),"")</f>
        <v>IJFA - Fines</v>
      </c>
    </row>
    <row r="107" spans="1:12" s="53" customFormat="1" x14ac:dyDescent="0.2">
      <c r="A107" s="31">
        <v>40389</v>
      </c>
      <c r="B107" s="32"/>
      <c r="C107" s="82">
        <v>-454.2</v>
      </c>
      <c r="D107" s="32">
        <f>D106+C107+B107</f>
        <v>8414.989999999998</v>
      </c>
      <c r="E107" s="35" t="s">
        <v>33</v>
      </c>
      <c r="F107" s="20" t="s">
        <v>249</v>
      </c>
      <c r="G107" s="20" t="s">
        <v>315</v>
      </c>
      <c r="H107" s="54" t="s">
        <v>329</v>
      </c>
      <c r="I107" s="12" t="s">
        <v>351</v>
      </c>
      <c r="L107" s="37" t="str">
        <f>IF(C107&lt;0,VLOOKUP(I107,'INCOME STATEMENT 2011'!$C$21:$C$44,1,FALSE),"")</f>
        <v>IJFA - Ground Fees</v>
      </c>
    </row>
    <row r="108" spans="1:12" s="53" customFormat="1" hidden="1" x14ac:dyDescent="0.2">
      <c r="A108" s="31">
        <v>40389</v>
      </c>
      <c r="B108" s="32"/>
      <c r="C108" s="82">
        <v>-5</v>
      </c>
      <c r="D108" s="32">
        <f t="shared" si="2"/>
        <v>8409.989999999998</v>
      </c>
      <c r="E108" s="35" t="s">
        <v>33</v>
      </c>
      <c r="F108" s="35" t="s">
        <v>246</v>
      </c>
      <c r="G108" s="20" t="s">
        <v>315</v>
      </c>
      <c r="H108" s="54" t="s">
        <v>326</v>
      </c>
      <c r="I108" s="12" t="s">
        <v>355</v>
      </c>
      <c r="L108" s="37" t="str">
        <f>IF(C108&lt;0,VLOOKUP(I108,'INCOME STATEMENT 2011'!$C$21:$C$44,1,FALSE),"")</f>
        <v>IJFA - Fines</v>
      </c>
    </row>
    <row r="109" spans="1:12" s="80" customFormat="1" hidden="1" x14ac:dyDescent="0.2">
      <c r="A109" s="31">
        <v>40389</v>
      </c>
      <c r="B109" s="32"/>
      <c r="C109" s="82">
        <v>-233.2</v>
      </c>
      <c r="D109" s="32">
        <f t="shared" si="2"/>
        <v>8176.7899999999981</v>
      </c>
      <c r="E109" s="35" t="s">
        <v>33</v>
      </c>
      <c r="F109" s="35" t="s">
        <v>247</v>
      </c>
      <c r="G109" s="35" t="s">
        <v>315</v>
      </c>
      <c r="H109" s="54" t="s">
        <v>328</v>
      </c>
      <c r="I109" s="12" t="s">
        <v>352</v>
      </c>
      <c r="L109" s="37" t="str">
        <f>IF(C109&lt;0,VLOOKUP(I109,'INCOME STATEMENT 2011'!$C$21:$C$44,1,FALSE),"")</f>
        <v>IJFA - Compman 2010</v>
      </c>
    </row>
    <row r="110" spans="1:12" s="37" customFormat="1" hidden="1" x14ac:dyDescent="0.2">
      <c r="A110" s="31">
        <v>40391</v>
      </c>
      <c r="B110" s="34"/>
      <c r="C110" s="52">
        <v>-4.75</v>
      </c>
      <c r="D110" s="32">
        <f t="shared" si="2"/>
        <v>8172.0399999999981</v>
      </c>
      <c r="E110" s="35" t="s">
        <v>66</v>
      </c>
      <c r="F110" s="35" t="s">
        <v>159</v>
      </c>
      <c r="G110" s="35" t="s">
        <v>151</v>
      </c>
      <c r="H110" s="54"/>
      <c r="I110" t="s">
        <v>359</v>
      </c>
      <c r="L110" s="37" t="str">
        <f>IF(C110&lt;0,VLOOKUP(I110,'INCOME STATEMENT 2011'!$C$21:$C$44,1,FALSE),"")</f>
        <v>Bank Fees &amp; Charges</v>
      </c>
    </row>
    <row r="111" spans="1:12" s="37" customFormat="1" hidden="1" x14ac:dyDescent="0.2">
      <c r="A111" s="31">
        <v>40391</v>
      </c>
      <c r="B111" s="34"/>
      <c r="C111" s="52">
        <v>-350</v>
      </c>
      <c r="D111" s="32">
        <f t="shared" si="2"/>
        <v>7822.0399999999981</v>
      </c>
      <c r="E111" s="35" t="s">
        <v>26</v>
      </c>
      <c r="F111" s="35" t="s">
        <v>253</v>
      </c>
      <c r="G111" s="35" t="s">
        <v>15</v>
      </c>
      <c r="H111" s="20" t="s">
        <v>251</v>
      </c>
      <c r="I111" t="s">
        <v>358</v>
      </c>
      <c r="L111" s="37" t="str">
        <f>IF(C111&lt;0,VLOOKUP(I111,'INCOME STATEMENT 2011'!$C$21:$C$44,1,FALSE),"")</f>
        <v>Merchandise Purchases</v>
      </c>
    </row>
    <row r="112" spans="1:12" s="37" customFormat="1" hidden="1" x14ac:dyDescent="0.2">
      <c r="A112" s="31">
        <v>40395</v>
      </c>
      <c r="B112" s="34">
        <v>10</v>
      </c>
      <c r="C112" s="52"/>
      <c r="D112" s="32">
        <f t="shared" si="2"/>
        <v>7832.0399999999981</v>
      </c>
      <c r="E112" s="35" t="s">
        <v>165</v>
      </c>
      <c r="F112" s="35" t="s">
        <v>252</v>
      </c>
      <c r="G112" s="35" t="s">
        <v>15</v>
      </c>
      <c r="H112" s="54"/>
      <c r="I112" s="12" t="s">
        <v>348</v>
      </c>
      <c r="L112" s="37" t="str">
        <f>IF(C112&lt;0,VLOOKUP(I112,'INCOME STATEMENT 2011'!$C$21:$C$44,1,FALSE),"")</f>
        <v/>
      </c>
    </row>
    <row r="113" spans="1:12" s="37" customFormat="1" hidden="1" x14ac:dyDescent="0.2">
      <c r="A113" s="31">
        <v>40413</v>
      </c>
      <c r="B113" s="56">
        <v>400</v>
      </c>
      <c r="C113" s="68"/>
      <c r="D113" s="56">
        <f t="shared" si="2"/>
        <v>8232.0399999999972</v>
      </c>
      <c r="E113" s="57" t="s">
        <v>124</v>
      </c>
      <c r="F113" s="57" t="s">
        <v>282</v>
      </c>
      <c r="G113" s="57" t="s">
        <v>323</v>
      </c>
      <c r="H113" s="54" t="s">
        <v>102</v>
      </c>
      <c r="I113" s="12" t="s">
        <v>347</v>
      </c>
      <c r="L113" s="37" t="str">
        <f>IF(C113&lt;0,VLOOKUP(I113,'INCOME STATEMENT 2011'!$C$21:$C$44,1,FALSE),"")</f>
        <v/>
      </c>
    </row>
    <row r="114" spans="1:12" s="37" customFormat="1" hidden="1" x14ac:dyDescent="0.2">
      <c r="A114" s="31">
        <v>40414</v>
      </c>
      <c r="B114" s="34"/>
      <c r="C114" s="52">
        <v>-400</v>
      </c>
      <c r="D114" s="32">
        <f t="shared" si="2"/>
        <v>7832.0399999999972</v>
      </c>
      <c r="E114" s="35" t="s">
        <v>279</v>
      </c>
      <c r="F114" s="35" t="s">
        <v>278</v>
      </c>
      <c r="G114" s="35" t="s">
        <v>80</v>
      </c>
      <c r="H114" s="54" t="s">
        <v>283</v>
      </c>
      <c r="I114" t="s">
        <v>369</v>
      </c>
      <c r="L114" s="37" t="str">
        <f>IF(C114&lt;0,VLOOKUP(I114,'INCOME STATEMENT 2011'!$C$21:$C$44,1,FALSE),"")</f>
        <v>Miscellaneous Expenses</v>
      </c>
    </row>
    <row r="115" spans="1:12" s="37" customFormat="1" hidden="1" x14ac:dyDescent="0.2">
      <c r="A115" s="31">
        <v>40421</v>
      </c>
      <c r="B115" s="34">
        <v>35</v>
      </c>
      <c r="C115" s="52"/>
      <c r="D115" s="32">
        <f t="shared" si="2"/>
        <v>7867.0399999999972</v>
      </c>
      <c r="E115" s="35" t="s">
        <v>260</v>
      </c>
      <c r="F115" s="35"/>
      <c r="G115" s="35" t="s">
        <v>15</v>
      </c>
      <c r="H115" s="54"/>
      <c r="I115" s="12" t="s">
        <v>348</v>
      </c>
      <c r="L115" s="37" t="str">
        <f>IF(C115&lt;0,VLOOKUP(I115,'INCOME STATEMENT 2011'!$C$21:$C$44,1,FALSE),"")</f>
        <v/>
      </c>
    </row>
    <row r="116" spans="1:12" s="37" customFormat="1" hidden="1" x14ac:dyDescent="0.2">
      <c r="A116" s="31">
        <v>40421</v>
      </c>
      <c r="B116" s="34">
        <v>12</v>
      </c>
      <c r="C116" s="52"/>
      <c r="D116" s="32">
        <f t="shared" si="2"/>
        <v>7879.0399999999972</v>
      </c>
      <c r="E116" s="35" t="s">
        <v>261</v>
      </c>
      <c r="F116" s="35"/>
      <c r="G116" s="35" t="s">
        <v>15</v>
      </c>
      <c r="H116" s="54"/>
      <c r="I116" s="12" t="s">
        <v>348</v>
      </c>
      <c r="L116" s="37" t="str">
        <f>IF(C116&lt;0,VLOOKUP(I116,'INCOME STATEMENT 2011'!$C$21:$C$44,1,FALSE),"")</f>
        <v/>
      </c>
    </row>
    <row r="117" spans="1:12" s="80" customFormat="1" hidden="1" x14ac:dyDescent="0.2">
      <c r="A117" s="31">
        <v>40421</v>
      </c>
      <c r="B117" s="32">
        <v>273.55</v>
      </c>
      <c r="C117" s="82"/>
      <c r="D117" s="32">
        <f t="shared" si="2"/>
        <v>8152.5899999999974</v>
      </c>
      <c r="F117" s="35" t="s">
        <v>263</v>
      </c>
      <c r="G117" s="54" t="s">
        <v>404</v>
      </c>
      <c r="H117" s="54"/>
      <c r="I117" s="12" t="s">
        <v>346</v>
      </c>
      <c r="L117" s="37" t="str">
        <f>IF(C117&lt;0,VLOOKUP(I117,'INCOME STATEMENT 2011'!$C$21:$C$44,1,FALSE),"")</f>
        <v/>
      </c>
    </row>
    <row r="118" spans="1:12" s="37" customFormat="1" hidden="1" x14ac:dyDescent="0.2">
      <c r="A118" s="31">
        <v>40422</v>
      </c>
      <c r="B118" s="34"/>
      <c r="C118" s="52">
        <v>-1.5</v>
      </c>
      <c r="D118" s="32">
        <f t="shared" si="2"/>
        <v>8151.0899999999974</v>
      </c>
      <c r="E118" s="35" t="s">
        <v>66</v>
      </c>
      <c r="F118" s="35" t="s">
        <v>159</v>
      </c>
      <c r="G118" s="35" t="s">
        <v>151</v>
      </c>
      <c r="H118" s="54"/>
      <c r="I118" t="s">
        <v>359</v>
      </c>
      <c r="L118" s="37" t="str">
        <f>IF(C118&lt;0,VLOOKUP(I118,'INCOME STATEMENT 2011'!$C$21:$C$44,1,FALSE),"")</f>
        <v>Bank Fees &amp; Charges</v>
      </c>
    </row>
    <row r="119" spans="1:12" s="80" customFormat="1" hidden="1" x14ac:dyDescent="0.2">
      <c r="A119" s="31">
        <v>40441</v>
      </c>
      <c r="B119" s="32"/>
      <c r="C119" s="82">
        <v>-70</v>
      </c>
      <c r="D119" s="32">
        <f>D117+C119+B119</f>
        <v>8082.5899999999974</v>
      </c>
      <c r="E119" s="35" t="s">
        <v>280</v>
      </c>
      <c r="F119" s="35" t="s">
        <v>218</v>
      </c>
      <c r="G119" s="35" t="s">
        <v>340</v>
      </c>
      <c r="H119" s="54" t="s">
        <v>290</v>
      </c>
      <c r="I119" t="s">
        <v>368</v>
      </c>
      <c r="L119" s="37" t="str">
        <f>IF(C119&lt;0,VLOOKUP(I119,'INCOME STATEMENT 2011'!$C$21:$C$44,1,FALSE),"")</f>
        <v>Coaching Clinics</v>
      </c>
    </row>
    <row r="120" spans="1:12" s="80" customFormat="1" hidden="1" x14ac:dyDescent="0.2">
      <c r="A120" s="31">
        <v>40441</v>
      </c>
      <c r="B120" s="32">
        <v>70</v>
      </c>
      <c r="C120" s="83"/>
      <c r="D120" s="32">
        <f t="shared" si="2"/>
        <v>8152.5899999999974</v>
      </c>
      <c r="E120" s="35" t="s">
        <v>280</v>
      </c>
      <c r="F120" s="35" t="s">
        <v>218</v>
      </c>
      <c r="G120" s="35" t="s">
        <v>340</v>
      </c>
      <c r="H120" s="54" t="s">
        <v>281</v>
      </c>
      <c r="I120" s="12" t="s">
        <v>346</v>
      </c>
      <c r="L120" s="37" t="str">
        <f>IF(C120&lt;0,VLOOKUP(I120,'INCOME STATEMENT 2011'!$C$21:$C$44,1,FALSE),"")</f>
        <v/>
      </c>
    </row>
    <row r="121" spans="1:12" s="80" customFormat="1" hidden="1" x14ac:dyDescent="0.2">
      <c r="A121" s="31">
        <v>40444</v>
      </c>
      <c r="B121" s="32"/>
      <c r="C121" s="82">
        <v>-70</v>
      </c>
      <c r="D121" s="32">
        <f t="shared" si="2"/>
        <v>8082.5899999999974</v>
      </c>
      <c r="E121" s="35" t="s">
        <v>210</v>
      </c>
      <c r="F121" s="35" t="s">
        <v>218</v>
      </c>
      <c r="G121" s="35" t="s">
        <v>340</v>
      </c>
      <c r="H121" s="54"/>
      <c r="I121" t="s">
        <v>368</v>
      </c>
      <c r="L121" s="37" t="str">
        <f>IF(C121&lt;0,VLOOKUP(I121,'INCOME STATEMENT 2011'!$C$21:$C$44,1,FALSE),"")</f>
        <v>Coaching Clinics</v>
      </c>
    </row>
    <row r="122" spans="1:12" s="80" customFormat="1" hidden="1" x14ac:dyDescent="0.2">
      <c r="A122" s="31">
        <v>40445</v>
      </c>
      <c r="B122" s="32"/>
      <c r="C122" s="82">
        <v>-210</v>
      </c>
      <c r="D122" s="32">
        <f t="shared" si="2"/>
        <v>7872.5899999999974</v>
      </c>
      <c r="E122" s="35" t="s">
        <v>212</v>
      </c>
      <c r="F122" s="35" t="s">
        <v>218</v>
      </c>
      <c r="G122" s="35" t="s">
        <v>340</v>
      </c>
      <c r="H122" s="54"/>
      <c r="I122" t="s">
        <v>368</v>
      </c>
      <c r="L122" s="37" t="str">
        <f>IF(C122&lt;0,VLOOKUP(I122,'INCOME STATEMENT 2011'!$C$21:$C$44,1,FALSE),"")</f>
        <v>Coaching Clinics</v>
      </c>
    </row>
    <row r="123" spans="1:12" s="80" customFormat="1" ht="13.5" hidden="1" thickBot="1" x14ac:dyDescent="0.25">
      <c r="A123" s="77">
        <v>40451</v>
      </c>
      <c r="B123" s="84"/>
      <c r="C123" s="92">
        <v>-1500</v>
      </c>
      <c r="D123" s="84">
        <f t="shared" si="2"/>
        <v>6372.5899999999974</v>
      </c>
      <c r="E123" s="85" t="s">
        <v>375</v>
      </c>
      <c r="F123" s="85" t="s">
        <v>394</v>
      </c>
      <c r="G123" s="85" t="s">
        <v>395</v>
      </c>
      <c r="H123" s="54"/>
      <c r="I123" t="s">
        <v>369</v>
      </c>
      <c r="L123" s="37" t="str">
        <f>IF(C123&lt;0,VLOOKUP(I123,'INCOME STATEMENT 2011'!$C$21:$C$44,1,FALSE),"")</f>
        <v>Miscellaneous Expenses</v>
      </c>
    </row>
    <row r="124" spans="1:12" s="80" customFormat="1" hidden="1" x14ac:dyDescent="0.2">
      <c r="A124" s="31"/>
      <c r="B124" s="32">
        <f>SUM(B2:B123)</f>
        <v>26567.149999999998</v>
      </c>
      <c r="C124" s="32">
        <f>SUM(C2:C123)</f>
        <v>-42108.05999999999</v>
      </c>
      <c r="D124" s="32"/>
      <c r="E124" s="54"/>
      <c r="F124" s="54"/>
      <c r="G124" s="54"/>
      <c r="H124" s="54"/>
      <c r="I124" s="63"/>
      <c r="L124" s="37"/>
    </row>
    <row r="125" spans="1:12" s="80" customFormat="1" hidden="1" x14ac:dyDescent="0.2">
      <c r="A125" s="31"/>
      <c r="B125" s="32"/>
      <c r="C125" s="82"/>
      <c r="D125" s="32"/>
      <c r="E125" s="54"/>
      <c r="F125" s="54"/>
      <c r="G125" s="54"/>
      <c r="H125" s="54"/>
      <c r="I125" s="63"/>
      <c r="L125" s="37"/>
    </row>
    <row r="126" spans="1:12" s="80" customFormat="1" ht="13.5" hidden="1" thickBot="1" x14ac:dyDescent="0.25">
      <c r="A126" s="175" t="s">
        <v>408</v>
      </c>
      <c r="B126" s="175"/>
      <c r="C126" s="175"/>
      <c r="D126" s="175"/>
      <c r="E126" s="175"/>
      <c r="F126" s="85"/>
      <c r="G126" s="85"/>
      <c r="H126" s="54"/>
      <c r="I126" s="63"/>
      <c r="L126" s="37"/>
    </row>
    <row r="127" spans="1:12" s="37" customFormat="1" hidden="1" x14ac:dyDescent="0.2">
      <c r="A127" s="31">
        <v>40464</v>
      </c>
      <c r="B127" s="32"/>
      <c r="C127" s="82">
        <v>-180.51</v>
      </c>
      <c r="D127" s="32">
        <f>D123+C127+B127</f>
        <v>6192.0799999999972</v>
      </c>
      <c r="E127" s="35" t="s">
        <v>44</v>
      </c>
      <c r="F127" s="35" t="s">
        <v>277</v>
      </c>
      <c r="G127" t="s">
        <v>366</v>
      </c>
      <c r="H127" s="54" t="s">
        <v>393</v>
      </c>
      <c r="I127" t="s">
        <v>366</v>
      </c>
      <c r="L127" s="37" t="str">
        <f>IF(C127&lt;0,VLOOKUP(I127,'INCOME STATEMENT 2011'!$C$21:$C$44,1,FALSE),"")</f>
        <v>Rubbish Removal</v>
      </c>
    </row>
    <row r="128" spans="1:12" s="37" customFormat="1" hidden="1" x14ac:dyDescent="0.2">
      <c r="A128" s="31">
        <v>40466</v>
      </c>
      <c r="B128" s="32">
        <v>100</v>
      </c>
      <c r="C128" s="83"/>
      <c r="D128" s="32">
        <f t="shared" si="2"/>
        <v>6292.0799999999972</v>
      </c>
      <c r="E128" s="35" t="s">
        <v>33</v>
      </c>
      <c r="F128" s="35" t="s">
        <v>284</v>
      </c>
      <c r="G128" s="35" t="s">
        <v>315</v>
      </c>
      <c r="H128" s="54"/>
      <c r="I128" s="54" t="s">
        <v>462</v>
      </c>
      <c r="L128" s="37" t="str">
        <f>IF(C128&lt;0,VLOOKUP(I128,'INCOME STATEMENT 2011'!$C$21:$C$44,1,FALSE),"")</f>
        <v/>
      </c>
    </row>
    <row r="129" spans="1:12" s="37" customFormat="1" hidden="1" x14ac:dyDescent="0.2">
      <c r="A129" s="31">
        <v>40466</v>
      </c>
      <c r="B129" s="32">
        <v>34</v>
      </c>
      <c r="C129" s="83"/>
      <c r="D129" s="32">
        <f t="shared" si="2"/>
        <v>6326.0799999999972</v>
      </c>
      <c r="E129" s="35" t="s">
        <v>285</v>
      </c>
      <c r="F129" s="35" t="s">
        <v>263</v>
      </c>
      <c r="G129" s="35" t="s">
        <v>80</v>
      </c>
      <c r="H129" s="54"/>
      <c r="I129" s="12" t="s">
        <v>346</v>
      </c>
      <c r="L129" s="37" t="str">
        <f>IF(C129&lt;0,VLOOKUP(I129,'INCOME STATEMENT 2011'!$C$21:$C$44,1,FALSE),"")</f>
        <v/>
      </c>
    </row>
    <row r="130" spans="1:12" s="37" customFormat="1" hidden="1" x14ac:dyDescent="0.2">
      <c r="A130" s="31">
        <v>40466</v>
      </c>
      <c r="B130" s="32">
        <v>400</v>
      </c>
      <c r="C130" s="83"/>
      <c r="D130" s="32">
        <f t="shared" si="2"/>
        <v>6726.0799999999972</v>
      </c>
      <c r="E130" s="35" t="s">
        <v>285</v>
      </c>
      <c r="F130" s="35" t="s">
        <v>287</v>
      </c>
      <c r="G130" s="35" t="s">
        <v>80</v>
      </c>
      <c r="H130" s="54"/>
      <c r="I130" s="10" t="s">
        <v>39</v>
      </c>
      <c r="L130" s="37" t="str">
        <f>IF(C130&lt;0,VLOOKUP(I130,'INCOME STATEMENT 2011'!$C$21:$C$44,1,FALSE),"")</f>
        <v/>
      </c>
    </row>
    <row r="131" spans="1:12" s="37" customFormat="1" hidden="1" x14ac:dyDescent="0.2">
      <c r="A131" s="31">
        <v>40466</v>
      </c>
      <c r="B131" s="32">
        <v>45</v>
      </c>
      <c r="C131" s="83"/>
      <c r="D131" s="32">
        <f t="shared" si="2"/>
        <v>6771.0799999999972</v>
      </c>
      <c r="E131" s="35" t="s">
        <v>33</v>
      </c>
      <c r="F131" s="35" t="s">
        <v>286</v>
      </c>
      <c r="G131" s="35" t="s">
        <v>315</v>
      </c>
      <c r="H131" s="54"/>
      <c r="I131" s="54" t="s">
        <v>462</v>
      </c>
      <c r="L131" s="37" t="str">
        <f>IF(C131&lt;0,VLOOKUP(I131,'INCOME STATEMENT 2011'!$C$21:$C$44,1,FALSE),"")</f>
        <v/>
      </c>
    </row>
    <row r="132" spans="1:12" s="37" customFormat="1" hidden="1" x14ac:dyDescent="0.2">
      <c r="A132" s="31">
        <v>40466</v>
      </c>
      <c r="B132" s="88">
        <v>500</v>
      </c>
      <c r="C132" s="89"/>
      <c r="D132" s="88">
        <f t="shared" si="2"/>
        <v>7271.0799999999972</v>
      </c>
      <c r="E132" s="90" t="s">
        <v>289</v>
      </c>
      <c r="F132" s="90" t="s">
        <v>288</v>
      </c>
      <c r="G132" s="90" t="s">
        <v>39</v>
      </c>
      <c r="H132" s="54"/>
      <c r="I132" s="10" t="s">
        <v>39</v>
      </c>
      <c r="L132" s="37" t="str">
        <f>IF(C132&lt;0,VLOOKUP(I132,'INCOME STATEMENT 2011'!$C$21:$C$44,1,FALSE),"")</f>
        <v/>
      </c>
    </row>
    <row r="133" spans="1:12" s="37" customFormat="1" x14ac:dyDescent="0.2">
      <c r="A133" s="31">
        <v>40470</v>
      </c>
      <c r="B133" s="32"/>
      <c r="C133" s="82">
        <v>-1403.3</v>
      </c>
      <c r="D133" s="32">
        <f t="shared" si="2"/>
        <v>5867.779999999997</v>
      </c>
      <c r="E133" s="35" t="s">
        <v>33</v>
      </c>
      <c r="F133" s="35" t="s">
        <v>276</v>
      </c>
      <c r="G133" s="35" t="s">
        <v>315</v>
      </c>
      <c r="H133" s="54" t="s">
        <v>336</v>
      </c>
      <c r="I133" s="12" t="s">
        <v>351</v>
      </c>
      <c r="L133" s="37" t="str">
        <f>IF(C133&lt;0,VLOOKUP(I133,'INCOME STATEMENT 2011'!$C$21:$C$44,1,FALSE),"")</f>
        <v>IJFA - Ground Fees</v>
      </c>
    </row>
    <row r="134" spans="1:12" s="37" customFormat="1" hidden="1" x14ac:dyDescent="0.2">
      <c r="A134" s="31">
        <v>40527</v>
      </c>
      <c r="B134" s="32"/>
      <c r="C134" s="83">
        <v>-70</v>
      </c>
      <c r="D134" s="32">
        <f t="shared" ref="D134:D190" si="3">D133+C134+B134</f>
        <v>5797.779999999997</v>
      </c>
      <c r="E134" s="35" t="s">
        <v>211</v>
      </c>
      <c r="F134" s="35" t="s">
        <v>218</v>
      </c>
      <c r="G134" s="35" t="s">
        <v>340</v>
      </c>
      <c r="H134" s="54" t="s">
        <v>275</v>
      </c>
      <c r="I134" t="s">
        <v>368</v>
      </c>
      <c r="L134" s="37" t="str">
        <f>IF(C134&lt;0,VLOOKUP(I134,'INCOME STATEMENT 2011'!$C$21:$C$44,1,FALSE),"")</f>
        <v>Coaching Clinics</v>
      </c>
    </row>
    <row r="135" spans="1:12" s="37" customFormat="1" hidden="1" x14ac:dyDescent="0.2">
      <c r="A135" s="31">
        <v>40487</v>
      </c>
      <c r="B135" s="32"/>
      <c r="C135" s="82">
        <v>-98.25</v>
      </c>
      <c r="D135" s="32">
        <f t="shared" si="3"/>
        <v>5699.529999999997</v>
      </c>
      <c r="E135" s="35" t="s">
        <v>291</v>
      </c>
      <c r="F135" s="35" t="s">
        <v>292</v>
      </c>
      <c r="G135" t="s">
        <v>363</v>
      </c>
      <c r="H135" s="54" t="s">
        <v>293</v>
      </c>
      <c r="I135" t="s">
        <v>363</v>
      </c>
      <c r="L135" s="37" t="str">
        <f>IF(C135&lt;0,VLOOKUP(I135,'INCOME STATEMENT 2011'!$C$21:$C$44,1,FALSE),"")</f>
        <v>Awards &amp; Trophies</v>
      </c>
    </row>
    <row r="136" spans="1:12" s="37" customFormat="1" hidden="1" x14ac:dyDescent="0.2">
      <c r="A136" s="31">
        <v>40484</v>
      </c>
      <c r="B136" s="32">
        <v>818</v>
      </c>
      <c r="C136" s="82"/>
      <c r="D136" s="32">
        <f t="shared" si="3"/>
        <v>6517.529999999997</v>
      </c>
      <c r="E136" s="80"/>
      <c r="F136" s="35" t="s">
        <v>263</v>
      </c>
      <c r="G136" s="35" t="s">
        <v>80</v>
      </c>
      <c r="H136" s="54"/>
      <c r="I136" s="12" t="s">
        <v>346</v>
      </c>
      <c r="L136" s="37" t="str">
        <f>IF(C136&lt;0,VLOOKUP(I136,'INCOME STATEMENT 2011'!$C$21:$C$44,1,FALSE),"")</f>
        <v/>
      </c>
    </row>
    <row r="137" spans="1:12" s="37" customFormat="1" hidden="1" x14ac:dyDescent="0.2">
      <c r="A137" s="31">
        <v>40504</v>
      </c>
      <c r="B137" s="34"/>
      <c r="C137" s="52">
        <v>-22</v>
      </c>
      <c r="D137" s="32">
        <f t="shared" si="3"/>
        <v>6495.529999999997</v>
      </c>
      <c r="E137" s="54" t="s">
        <v>409</v>
      </c>
      <c r="F137" s="54" t="s">
        <v>410</v>
      </c>
      <c r="G137" t="s">
        <v>366</v>
      </c>
      <c r="H137" s="54"/>
      <c r="I137" t="s">
        <v>366</v>
      </c>
      <c r="L137" s="37" t="str">
        <f>IF(C137&lt;0,VLOOKUP(I137,'INCOME STATEMENT 2011'!$C$21:$C$44,1,FALSE),"")</f>
        <v>Rubbish Removal</v>
      </c>
    </row>
    <row r="138" spans="1:12" s="37" customFormat="1" hidden="1" x14ac:dyDescent="0.2">
      <c r="A138" s="31">
        <v>40504</v>
      </c>
      <c r="B138" s="34"/>
      <c r="C138" s="52">
        <v>-742.94</v>
      </c>
      <c r="D138" s="32">
        <f t="shared" si="3"/>
        <v>5752.5899999999965</v>
      </c>
      <c r="E138" s="54" t="s">
        <v>73</v>
      </c>
      <c r="F138" s="54" t="s">
        <v>75</v>
      </c>
      <c r="G138" t="s">
        <v>367</v>
      </c>
      <c r="H138" s="54"/>
      <c r="I138" t="s">
        <v>367</v>
      </c>
      <c r="L138" s="37" t="str">
        <f>IF(C138&lt;0,VLOOKUP(I138,'INCOME STATEMENT 2011'!$C$21:$C$44,1,FALSE),"")</f>
        <v>Electricity</v>
      </c>
    </row>
    <row r="139" spans="1:12" s="37" customFormat="1" hidden="1" x14ac:dyDescent="0.2">
      <c r="A139" s="31">
        <v>40511</v>
      </c>
      <c r="B139" s="34"/>
      <c r="C139" s="52">
        <v>-48</v>
      </c>
      <c r="D139" s="32">
        <f t="shared" si="3"/>
        <v>5704.5899999999965</v>
      </c>
      <c r="E139" s="54" t="s">
        <v>411</v>
      </c>
      <c r="F139" s="54" t="s">
        <v>412</v>
      </c>
      <c r="G139" t="s">
        <v>362</v>
      </c>
      <c r="H139" s="54"/>
      <c r="I139" t="s">
        <v>362</v>
      </c>
      <c r="L139" s="37" t="str">
        <f>IF(C139&lt;0,VLOOKUP(I139,'INCOME STATEMENT 2011'!$C$21:$C$44,1,FALSE),"")</f>
        <v>Govt and Fair Trading</v>
      </c>
    </row>
    <row r="140" spans="1:12" hidden="1" x14ac:dyDescent="0.2">
      <c r="A140" s="19">
        <v>40511</v>
      </c>
      <c r="B140" s="34"/>
      <c r="C140" s="52">
        <v>-146.04</v>
      </c>
      <c r="D140" s="32">
        <f t="shared" si="3"/>
        <v>5558.5499999999965</v>
      </c>
      <c r="E140" s="49" t="s">
        <v>208</v>
      </c>
      <c r="F140" s="10" t="s">
        <v>413</v>
      </c>
      <c r="G140" s="10" t="s">
        <v>80</v>
      </c>
      <c r="I140" t="s">
        <v>369</v>
      </c>
      <c r="L140" s="37" t="str">
        <f>IF(C140&lt;0,VLOOKUP(I140,'INCOME STATEMENT 2011'!$C$21:$C$44,1,FALSE),"")</f>
        <v>Miscellaneous Expenses</v>
      </c>
    </row>
    <row r="141" spans="1:12" hidden="1" x14ac:dyDescent="0.2">
      <c r="A141" s="2">
        <v>40512</v>
      </c>
      <c r="B141" s="34">
        <v>7.61</v>
      </c>
      <c r="C141" s="52"/>
      <c r="D141" s="32">
        <f t="shared" si="3"/>
        <v>5566.1599999999962</v>
      </c>
      <c r="E141" s="49" t="s">
        <v>414</v>
      </c>
      <c r="F141" s="10" t="s">
        <v>66</v>
      </c>
      <c r="G141" s="10" t="s">
        <v>151</v>
      </c>
      <c r="I141" t="s">
        <v>371</v>
      </c>
      <c r="L141" s="37" t="str">
        <f>IF(C141&lt;0,VLOOKUP(I141,'INCOME STATEMENT 2011'!$C$21:$C$44,1,FALSE),"")</f>
        <v/>
      </c>
    </row>
    <row r="142" spans="1:12" hidden="1" x14ac:dyDescent="0.2">
      <c r="A142" s="2">
        <v>40513</v>
      </c>
      <c r="B142" s="34">
        <v>288</v>
      </c>
      <c r="C142" s="52"/>
      <c r="D142" s="32">
        <f t="shared" si="3"/>
        <v>5854.1599999999962</v>
      </c>
      <c r="E142" s="49" t="s">
        <v>415</v>
      </c>
      <c r="F142" s="10" t="s">
        <v>416</v>
      </c>
      <c r="G142" s="10" t="s">
        <v>80</v>
      </c>
      <c r="I142" s="12" t="s">
        <v>346</v>
      </c>
      <c r="L142" s="37" t="str">
        <f>IF(C142&lt;0,VLOOKUP(I142,'INCOME STATEMENT 2011'!$C$21:$C$44,1,FALSE),"")</f>
        <v/>
      </c>
    </row>
    <row r="143" spans="1:12" hidden="1" x14ac:dyDescent="0.2">
      <c r="A143" s="2">
        <v>40514</v>
      </c>
      <c r="B143" s="34">
        <v>0</v>
      </c>
      <c r="C143" s="52">
        <v>0</v>
      </c>
      <c r="D143" s="32">
        <f t="shared" si="3"/>
        <v>5854.1599999999962</v>
      </c>
      <c r="E143" s="93"/>
      <c r="G143" s="30"/>
      <c r="H143" s="10" t="s">
        <v>417</v>
      </c>
      <c r="L143" s="37" t="str">
        <f>IF(C143&lt;0,VLOOKUP(I143,'INCOME STATEMENT 2011'!$C$21:$C$44,1,FALSE),"")</f>
        <v/>
      </c>
    </row>
    <row r="144" spans="1:12" hidden="1" x14ac:dyDescent="0.2">
      <c r="A144" s="2">
        <v>40521</v>
      </c>
      <c r="B144" s="34">
        <v>105</v>
      </c>
      <c r="C144" s="52"/>
      <c r="D144" s="32">
        <f t="shared" si="3"/>
        <v>5959.1599999999962</v>
      </c>
      <c r="E144" s="49" t="s">
        <v>418</v>
      </c>
      <c r="F144" s="10" t="s">
        <v>421</v>
      </c>
      <c r="G144" s="10" t="s">
        <v>80</v>
      </c>
      <c r="H144" s="10" t="s">
        <v>420</v>
      </c>
      <c r="I144" s="12" t="s">
        <v>346</v>
      </c>
      <c r="L144" s="37" t="str">
        <f>IF(C144&lt;0,VLOOKUP(I144,'INCOME STATEMENT 2011'!$C$21:$C$44,1,FALSE),"")</f>
        <v/>
      </c>
    </row>
    <row r="145" spans="1:12" hidden="1" x14ac:dyDescent="0.2">
      <c r="A145" s="2">
        <v>40522</v>
      </c>
      <c r="B145" s="96">
        <v>750</v>
      </c>
      <c r="C145" s="97"/>
      <c r="D145" s="96">
        <f t="shared" si="3"/>
        <v>6709.1599999999962</v>
      </c>
      <c r="E145" s="98" t="s">
        <v>72</v>
      </c>
      <c r="F145" s="99" t="s">
        <v>419</v>
      </c>
      <c r="G145" s="99" t="s">
        <v>39</v>
      </c>
      <c r="H145" s="5"/>
      <c r="I145" s="10" t="s">
        <v>39</v>
      </c>
      <c r="L145" s="37" t="str">
        <f>IF(C145&lt;0,VLOOKUP(I145,'INCOME STATEMENT 2011'!$C$21:$C$44,1,FALSE),"")</f>
        <v/>
      </c>
    </row>
    <row r="146" spans="1:12" hidden="1" x14ac:dyDescent="0.2">
      <c r="A146" s="2">
        <v>40528</v>
      </c>
      <c r="B146" s="34"/>
      <c r="C146" s="52">
        <v>-22</v>
      </c>
      <c r="D146" s="32">
        <f t="shared" si="3"/>
        <v>6687.1599999999962</v>
      </c>
      <c r="E146" s="49" t="s">
        <v>409</v>
      </c>
      <c r="F146" s="10"/>
      <c r="G146" t="s">
        <v>366</v>
      </c>
      <c r="H146" s="10" t="s">
        <v>422</v>
      </c>
      <c r="I146" t="s">
        <v>366</v>
      </c>
      <c r="L146" s="37" t="str">
        <f>IF(C146&lt;0,VLOOKUP(I146,'INCOME STATEMENT 2011'!$C$21:$C$44,1,FALSE),"")</f>
        <v>Rubbish Removal</v>
      </c>
    </row>
    <row r="147" spans="1:12" hidden="1" x14ac:dyDescent="0.2">
      <c r="A147" s="2">
        <v>40534</v>
      </c>
      <c r="B147" s="34"/>
      <c r="C147" s="52">
        <v>-170.64</v>
      </c>
      <c r="D147" s="32">
        <f t="shared" si="3"/>
        <v>6516.5199999999959</v>
      </c>
      <c r="E147" s="49" t="s">
        <v>26</v>
      </c>
      <c r="F147" s="10"/>
      <c r="G147" t="s">
        <v>358</v>
      </c>
      <c r="H147" s="10" t="s">
        <v>423</v>
      </c>
      <c r="I147" t="s">
        <v>358</v>
      </c>
      <c r="L147" s="37" t="str">
        <f>IF(C147&lt;0,VLOOKUP(I147,'INCOME STATEMENT 2011'!$C$21:$C$44,1,FALSE),"")</f>
        <v>Merchandise Purchases</v>
      </c>
    </row>
    <row r="148" spans="1:12" hidden="1" x14ac:dyDescent="0.2">
      <c r="A148" s="2">
        <v>40555</v>
      </c>
      <c r="B148" s="34"/>
      <c r="C148" s="52">
        <v>-178.4</v>
      </c>
      <c r="D148" s="32">
        <f t="shared" si="3"/>
        <v>6338.1199999999963</v>
      </c>
      <c r="E148" s="49" t="s">
        <v>424</v>
      </c>
      <c r="F148" s="10" t="s">
        <v>425</v>
      </c>
      <c r="G148" t="s">
        <v>363</v>
      </c>
      <c r="H148" s="10" t="s">
        <v>426</v>
      </c>
      <c r="I148" t="s">
        <v>363</v>
      </c>
      <c r="L148" s="37" t="str">
        <f>IF(C148&lt;0,VLOOKUP(I148,'INCOME STATEMENT 2011'!$C$21:$C$44,1,FALSE),"")</f>
        <v>Awards &amp; Trophies</v>
      </c>
    </row>
    <row r="149" spans="1:12" hidden="1" x14ac:dyDescent="0.2">
      <c r="A149" s="2">
        <v>40575</v>
      </c>
      <c r="B149" s="34"/>
      <c r="C149" s="52">
        <v>-175</v>
      </c>
      <c r="D149" s="32">
        <f t="shared" si="3"/>
        <v>6163.1199999999963</v>
      </c>
      <c r="E149" s="49" t="s">
        <v>427</v>
      </c>
      <c r="F149" s="10" t="s">
        <v>428</v>
      </c>
      <c r="G149" s="10" t="s">
        <v>340</v>
      </c>
      <c r="H149" s="10" t="s">
        <v>429</v>
      </c>
      <c r="I149" s="12" t="s">
        <v>353</v>
      </c>
      <c r="L149" s="37" t="str">
        <f>IF(C149&lt;0,VLOOKUP(I149,'INCOME STATEMENT 2011'!$C$21:$C$44,1,FALSE),"")</f>
        <v>IJFA - Coaching</v>
      </c>
    </row>
    <row r="150" spans="1:12" hidden="1" x14ac:dyDescent="0.2">
      <c r="A150" s="2">
        <v>40581</v>
      </c>
      <c r="B150" s="34">
        <v>185</v>
      </c>
      <c r="C150" s="52"/>
      <c r="D150" s="32">
        <f t="shared" si="3"/>
        <v>6348.1199999999963</v>
      </c>
      <c r="E150" s="49" t="s">
        <v>430</v>
      </c>
      <c r="F150" s="10" t="s">
        <v>438</v>
      </c>
      <c r="G150" s="10" t="s">
        <v>17</v>
      </c>
      <c r="H150" s="5"/>
      <c r="I150" s="12" t="s">
        <v>140</v>
      </c>
      <c r="L150" s="37" t="str">
        <f>IF(C150&lt;0,VLOOKUP(I150,'INCOME STATEMENT 2011'!$C$21:$C$44,1,FALSE),"")</f>
        <v/>
      </c>
    </row>
    <row r="151" spans="1:12" hidden="1" x14ac:dyDescent="0.2">
      <c r="A151" s="2">
        <v>40581</v>
      </c>
      <c r="B151" s="34">
        <v>90</v>
      </c>
      <c r="C151" s="52"/>
      <c r="D151" s="32">
        <f t="shared" si="3"/>
        <v>6438.1199999999963</v>
      </c>
      <c r="E151" s="49" t="s">
        <v>431</v>
      </c>
      <c r="F151" s="10" t="s">
        <v>438</v>
      </c>
      <c r="G151" s="10" t="s">
        <v>17</v>
      </c>
      <c r="H151" s="5"/>
      <c r="I151" s="12" t="s">
        <v>140</v>
      </c>
      <c r="L151" s="37" t="str">
        <f>IF(C151&lt;0,VLOOKUP(I151,'INCOME STATEMENT 2011'!$C$21:$C$44,1,FALSE),"")</f>
        <v/>
      </c>
    </row>
    <row r="152" spans="1:12" hidden="1" x14ac:dyDescent="0.2">
      <c r="A152" s="2">
        <v>40581</v>
      </c>
      <c r="B152" s="34">
        <v>90</v>
      </c>
      <c r="C152" s="52"/>
      <c r="D152" s="32">
        <f t="shared" si="3"/>
        <v>6528.1199999999963</v>
      </c>
      <c r="E152" s="49" t="s">
        <v>432</v>
      </c>
      <c r="F152" s="10" t="s">
        <v>438</v>
      </c>
      <c r="G152" s="10" t="s">
        <v>17</v>
      </c>
      <c r="H152" s="5"/>
      <c r="I152" s="12" t="s">
        <v>140</v>
      </c>
      <c r="L152" s="37" t="str">
        <f>IF(C152&lt;0,VLOOKUP(I152,'INCOME STATEMENT 2011'!$C$21:$C$44,1,FALSE),"")</f>
        <v/>
      </c>
    </row>
    <row r="153" spans="1:12" hidden="1" x14ac:dyDescent="0.2">
      <c r="A153" s="2">
        <v>40581</v>
      </c>
      <c r="B153" s="34">
        <v>130</v>
      </c>
      <c r="C153" s="52"/>
      <c r="D153" s="32">
        <f t="shared" si="3"/>
        <v>6658.1199999999963</v>
      </c>
      <c r="E153" s="49" t="s">
        <v>433</v>
      </c>
      <c r="F153" s="10" t="s">
        <v>438</v>
      </c>
      <c r="G153" s="10" t="s">
        <v>17</v>
      </c>
      <c r="H153" s="5"/>
      <c r="I153" s="12" t="s">
        <v>140</v>
      </c>
      <c r="L153" s="37" t="str">
        <f>IF(C153&lt;0,VLOOKUP(I153,'INCOME STATEMENT 2011'!$C$21:$C$44,1,FALSE),"")</f>
        <v/>
      </c>
    </row>
    <row r="154" spans="1:12" hidden="1" x14ac:dyDescent="0.2">
      <c r="A154" s="2">
        <v>40581</v>
      </c>
      <c r="B154" s="34">
        <v>110</v>
      </c>
      <c r="C154" s="52"/>
      <c r="D154" s="32">
        <f t="shared" si="3"/>
        <v>6768.1199999999963</v>
      </c>
      <c r="E154" s="49" t="s">
        <v>434</v>
      </c>
      <c r="F154" s="10" t="s">
        <v>438</v>
      </c>
      <c r="G154" s="10" t="s">
        <v>17</v>
      </c>
      <c r="H154" s="5"/>
      <c r="I154" s="12" t="s">
        <v>140</v>
      </c>
      <c r="L154" s="37" t="str">
        <f>IF(C154&lt;0,VLOOKUP(I154,'INCOME STATEMENT 2011'!$C$21:$C$44,1,FALSE),"")</f>
        <v/>
      </c>
    </row>
    <row r="155" spans="1:12" hidden="1" x14ac:dyDescent="0.2">
      <c r="A155" s="2">
        <v>40581</v>
      </c>
      <c r="B155" s="34">
        <v>90</v>
      </c>
      <c r="C155" s="52"/>
      <c r="D155" s="32">
        <f t="shared" si="3"/>
        <v>6858.1199999999963</v>
      </c>
      <c r="E155" s="49" t="s">
        <v>435</v>
      </c>
      <c r="F155" s="10" t="s">
        <v>438</v>
      </c>
      <c r="G155" s="10" t="s">
        <v>17</v>
      </c>
      <c r="H155" s="5"/>
      <c r="I155" s="12" t="s">
        <v>140</v>
      </c>
      <c r="L155" s="37" t="str">
        <f>IF(C155&lt;0,VLOOKUP(I155,'INCOME STATEMENT 2011'!$C$21:$C$44,1,FALSE),"")</f>
        <v/>
      </c>
    </row>
    <row r="156" spans="1:12" hidden="1" x14ac:dyDescent="0.2">
      <c r="A156" s="2">
        <v>40581</v>
      </c>
      <c r="B156" s="34">
        <v>90</v>
      </c>
      <c r="C156" s="52"/>
      <c r="D156" s="32">
        <f t="shared" si="3"/>
        <v>6948.1199999999963</v>
      </c>
      <c r="E156" s="49" t="s">
        <v>436</v>
      </c>
      <c r="F156" s="10" t="s">
        <v>438</v>
      </c>
      <c r="G156" s="10" t="s">
        <v>17</v>
      </c>
      <c r="H156" s="5"/>
      <c r="I156" s="12" t="s">
        <v>140</v>
      </c>
      <c r="L156" s="37" t="str">
        <f>IF(C156&lt;0,VLOOKUP(I156,'INCOME STATEMENT 2011'!$C$21:$C$44,1,FALSE),"")</f>
        <v/>
      </c>
    </row>
    <row r="157" spans="1:12" hidden="1" x14ac:dyDescent="0.2">
      <c r="A157" s="2">
        <v>40581</v>
      </c>
      <c r="B157" s="34">
        <v>3616.85</v>
      </c>
      <c r="C157" s="52"/>
      <c r="D157" s="32">
        <f t="shared" si="3"/>
        <v>10564.969999999996</v>
      </c>
      <c r="E157" s="49" t="s">
        <v>437</v>
      </c>
      <c r="F157" s="10" t="s">
        <v>439</v>
      </c>
      <c r="G157" s="10" t="s">
        <v>17</v>
      </c>
      <c r="H157" s="5"/>
      <c r="I157" s="12" t="s">
        <v>140</v>
      </c>
      <c r="L157" s="37" t="str">
        <f>IF(C157&lt;0,VLOOKUP(I157,'INCOME STATEMENT 2011'!$C$21:$C$44,1,FALSE),"")</f>
        <v/>
      </c>
    </row>
    <row r="158" spans="1:12" hidden="1" x14ac:dyDescent="0.2">
      <c r="A158" s="2">
        <v>40581</v>
      </c>
      <c r="B158" s="34"/>
      <c r="C158" s="52">
        <v>-49.5</v>
      </c>
      <c r="D158" s="32">
        <f t="shared" si="3"/>
        <v>10515.469999999996</v>
      </c>
      <c r="E158" s="49" t="s">
        <v>409</v>
      </c>
      <c r="F158" s="10"/>
      <c r="G158" t="s">
        <v>366</v>
      </c>
      <c r="H158" s="10" t="s">
        <v>440</v>
      </c>
      <c r="I158" t="s">
        <v>366</v>
      </c>
      <c r="L158" s="37" t="str">
        <f>IF(C158&lt;0,VLOOKUP(I158,'INCOME STATEMENT 2011'!$C$21:$C$44,1,FALSE),"")</f>
        <v>Rubbish Removal</v>
      </c>
    </row>
    <row r="159" spans="1:12" hidden="1" x14ac:dyDescent="0.2">
      <c r="A159" s="2">
        <v>40581</v>
      </c>
      <c r="B159" s="34"/>
      <c r="C159" s="52">
        <v>-58.79</v>
      </c>
      <c r="D159" s="32">
        <f t="shared" si="3"/>
        <v>10456.679999999995</v>
      </c>
      <c r="E159" s="49" t="s">
        <v>73</v>
      </c>
      <c r="F159" s="10" t="s">
        <v>441</v>
      </c>
      <c r="G159" t="s">
        <v>367</v>
      </c>
      <c r="H159" s="10" t="s">
        <v>442</v>
      </c>
      <c r="I159" t="s">
        <v>367</v>
      </c>
      <c r="L159" s="37" t="str">
        <f>IF(C159&lt;0,VLOOKUP(I159,'INCOME STATEMENT 2011'!$C$21:$C$44,1,FALSE),"")</f>
        <v>Electricity</v>
      </c>
    </row>
    <row r="160" spans="1:12" hidden="1" x14ac:dyDescent="0.2">
      <c r="A160" s="2">
        <v>40588</v>
      </c>
      <c r="B160" s="34">
        <v>90</v>
      </c>
      <c r="C160" s="52"/>
      <c r="D160" s="32">
        <f t="shared" si="3"/>
        <v>10546.679999999995</v>
      </c>
      <c r="E160" s="49" t="s">
        <v>443</v>
      </c>
      <c r="F160" s="10" t="s">
        <v>438</v>
      </c>
      <c r="G160" s="10" t="s">
        <v>17</v>
      </c>
      <c r="H160" s="5"/>
      <c r="I160" s="12" t="s">
        <v>140</v>
      </c>
      <c r="L160" s="37" t="str">
        <f>IF(C160&lt;0,VLOOKUP(I160,'INCOME STATEMENT 2011'!$C$21:$C$44,1,FALSE),"")</f>
        <v/>
      </c>
    </row>
    <row r="161" spans="1:12" hidden="1" x14ac:dyDescent="0.2">
      <c r="A161" s="2">
        <v>40588</v>
      </c>
      <c r="B161" s="34">
        <v>90</v>
      </c>
      <c r="C161" s="52"/>
      <c r="D161" s="32">
        <f t="shared" si="3"/>
        <v>10636.679999999995</v>
      </c>
      <c r="E161" s="49" t="s">
        <v>444</v>
      </c>
      <c r="F161" s="10" t="s">
        <v>438</v>
      </c>
      <c r="G161" s="10" t="s">
        <v>17</v>
      </c>
      <c r="H161" s="5"/>
      <c r="I161" s="12" t="s">
        <v>140</v>
      </c>
      <c r="L161" s="37" t="str">
        <f>IF(C161&lt;0,VLOOKUP(I161,'INCOME STATEMENT 2011'!$C$21:$C$44,1,FALSE),"")</f>
        <v/>
      </c>
    </row>
    <row r="162" spans="1:12" hidden="1" x14ac:dyDescent="0.2">
      <c r="A162" s="2">
        <v>40588</v>
      </c>
      <c r="B162" s="34">
        <v>50</v>
      </c>
      <c r="C162" s="52"/>
      <c r="D162" s="32">
        <f t="shared" si="3"/>
        <v>10686.679999999995</v>
      </c>
      <c r="E162" s="49" t="s">
        <v>445</v>
      </c>
      <c r="F162" s="10" t="s">
        <v>438</v>
      </c>
      <c r="G162" s="10" t="s">
        <v>17</v>
      </c>
      <c r="H162" s="5"/>
      <c r="I162" s="12" t="s">
        <v>140</v>
      </c>
      <c r="L162" s="37" t="str">
        <f>IF(C162&lt;0,VLOOKUP(I162,'INCOME STATEMENT 2011'!$C$21:$C$44,1,FALSE),"")</f>
        <v/>
      </c>
    </row>
    <row r="163" spans="1:12" hidden="1" x14ac:dyDescent="0.2">
      <c r="A163" s="2">
        <v>40588</v>
      </c>
      <c r="B163" s="34">
        <v>170</v>
      </c>
      <c r="C163" s="52"/>
      <c r="D163" s="32">
        <f t="shared" si="3"/>
        <v>10856.679999999995</v>
      </c>
      <c r="E163" s="49" t="s">
        <v>446</v>
      </c>
      <c r="F163" s="10" t="s">
        <v>438</v>
      </c>
      <c r="G163" s="10" t="s">
        <v>17</v>
      </c>
      <c r="H163" s="5"/>
      <c r="I163" s="12" t="s">
        <v>140</v>
      </c>
      <c r="L163" s="37" t="str">
        <f>IF(C163&lt;0,VLOOKUP(I163,'INCOME STATEMENT 2011'!$C$21:$C$44,1,FALSE),"")</f>
        <v/>
      </c>
    </row>
    <row r="164" spans="1:12" hidden="1" x14ac:dyDescent="0.2">
      <c r="A164" s="2">
        <v>40588</v>
      </c>
      <c r="B164" s="34">
        <v>90</v>
      </c>
      <c r="C164" s="52"/>
      <c r="D164" s="32">
        <f t="shared" si="3"/>
        <v>10946.679999999995</v>
      </c>
      <c r="E164" s="49" t="s">
        <v>447</v>
      </c>
      <c r="F164" s="10" t="s">
        <v>438</v>
      </c>
      <c r="G164" s="10" t="s">
        <v>17</v>
      </c>
      <c r="H164" s="5"/>
      <c r="I164" s="12" t="s">
        <v>140</v>
      </c>
      <c r="L164" s="37" t="str">
        <f>IF(C164&lt;0,VLOOKUP(I164,'INCOME STATEMENT 2011'!$C$21:$C$44,1,FALSE),"")</f>
        <v/>
      </c>
    </row>
    <row r="165" spans="1:12" hidden="1" x14ac:dyDescent="0.2">
      <c r="A165" s="2">
        <v>40588</v>
      </c>
      <c r="B165" s="34">
        <v>90</v>
      </c>
      <c r="C165" s="52"/>
      <c r="D165" s="32">
        <f t="shared" si="3"/>
        <v>11036.679999999995</v>
      </c>
      <c r="E165" s="49" t="s">
        <v>448</v>
      </c>
      <c r="F165" s="10" t="s">
        <v>438</v>
      </c>
      <c r="G165" s="10" t="s">
        <v>17</v>
      </c>
      <c r="H165" s="5"/>
      <c r="I165" s="12" t="s">
        <v>140</v>
      </c>
      <c r="L165" s="37" t="str">
        <f>IF(C165&lt;0,VLOOKUP(I165,'INCOME STATEMENT 2011'!$C$21:$C$44,1,FALSE),"")</f>
        <v/>
      </c>
    </row>
    <row r="166" spans="1:12" hidden="1" x14ac:dyDescent="0.2">
      <c r="A166" s="2">
        <v>40588</v>
      </c>
      <c r="B166" s="34">
        <v>90</v>
      </c>
      <c r="C166" s="52"/>
      <c r="D166" s="32">
        <f t="shared" si="3"/>
        <v>11126.679999999995</v>
      </c>
      <c r="E166" s="49" t="s">
        <v>449</v>
      </c>
      <c r="F166" s="10" t="s">
        <v>438</v>
      </c>
      <c r="G166" s="10" t="s">
        <v>17</v>
      </c>
      <c r="H166" s="10" t="s">
        <v>450</v>
      </c>
      <c r="I166" s="12" t="s">
        <v>140</v>
      </c>
      <c r="L166" s="37" t="str">
        <f>IF(C166&lt;0,VLOOKUP(I166,'INCOME STATEMENT 2011'!$C$21:$C$44,1,FALSE),"")</f>
        <v/>
      </c>
    </row>
    <row r="167" spans="1:12" hidden="1" x14ac:dyDescent="0.2">
      <c r="A167" s="2">
        <v>40588</v>
      </c>
      <c r="B167" s="34">
        <v>90</v>
      </c>
      <c r="C167" s="52"/>
      <c r="D167" s="32">
        <f t="shared" si="3"/>
        <v>11216.679999999995</v>
      </c>
      <c r="E167" s="49" t="s">
        <v>451</v>
      </c>
      <c r="F167" s="10" t="s">
        <v>438</v>
      </c>
      <c r="G167" s="10" t="s">
        <v>17</v>
      </c>
      <c r="H167" s="5"/>
      <c r="I167" s="12" t="s">
        <v>140</v>
      </c>
      <c r="L167" s="37" t="str">
        <f>IF(C167&lt;0,VLOOKUP(I167,'INCOME STATEMENT 2011'!$C$21:$C$44,1,FALSE),"")</f>
        <v/>
      </c>
    </row>
    <row r="168" spans="1:12" hidden="1" x14ac:dyDescent="0.2">
      <c r="A168" s="2">
        <v>40588</v>
      </c>
      <c r="B168" s="34">
        <v>90</v>
      </c>
      <c r="C168" s="52"/>
      <c r="D168" s="32">
        <f t="shared" si="3"/>
        <v>11306.679999999995</v>
      </c>
      <c r="E168" s="49" t="s">
        <v>452</v>
      </c>
      <c r="F168" s="10" t="s">
        <v>438</v>
      </c>
      <c r="G168" s="10" t="s">
        <v>17</v>
      </c>
      <c r="H168" s="5"/>
      <c r="I168" s="12" t="s">
        <v>140</v>
      </c>
      <c r="L168" s="37" t="str">
        <f>IF(C168&lt;0,VLOOKUP(I168,'INCOME STATEMENT 2011'!$C$21:$C$44,1,FALSE),"")</f>
        <v/>
      </c>
    </row>
    <row r="169" spans="1:12" hidden="1" x14ac:dyDescent="0.2">
      <c r="A169" s="2">
        <v>40588</v>
      </c>
      <c r="B169" s="34">
        <v>4700</v>
      </c>
      <c r="C169" s="52"/>
      <c r="D169" s="32">
        <f t="shared" si="3"/>
        <v>16006.679999999995</v>
      </c>
      <c r="E169" s="49" t="s">
        <v>437</v>
      </c>
      <c r="F169" s="10" t="s">
        <v>439</v>
      </c>
      <c r="G169" s="10" t="s">
        <v>17</v>
      </c>
      <c r="H169" s="5"/>
      <c r="I169" s="12" t="s">
        <v>140</v>
      </c>
      <c r="L169" s="37" t="str">
        <f>IF(C169&lt;0,VLOOKUP(I169,'INCOME STATEMENT 2011'!$C$21:$C$44,1,FALSE),"")</f>
        <v/>
      </c>
    </row>
    <row r="170" spans="1:12" hidden="1" x14ac:dyDescent="0.2">
      <c r="A170" s="2">
        <v>40590</v>
      </c>
      <c r="B170" s="34"/>
      <c r="C170" s="52">
        <v>-90</v>
      </c>
      <c r="D170" s="32">
        <f t="shared" si="3"/>
        <v>15916.679999999995</v>
      </c>
      <c r="E170" s="49" t="s">
        <v>453</v>
      </c>
      <c r="F170" s="49" t="s">
        <v>453</v>
      </c>
      <c r="G170" s="10" t="s">
        <v>80</v>
      </c>
      <c r="H170" s="49" t="s">
        <v>453</v>
      </c>
      <c r="I170" t="s">
        <v>369</v>
      </c>
      <c r="L170" s="37" t="str">
        <f>IF(C170&lt;0,VLOOKUP(I170,'INCOME STATEMENT 2011'!$C$21:$C$44,1,FALSE),"")</f>
        <v>Miscellaneous Expenses</v>
      </c>
    </row>
    <row r="171" spans="1:12" hidden="1" x14ac:dyDescent="0.2">
      <c r="A171" s="2">
        <v>40590</v>
      </c>
      <c r="B171" s="34"/>
      <c r="C171" s="52">
        <v>-10.5</v>
      </c>
      <c r="D171" s="32">
        <f t="shared" si="3"/>
        <v>15906.179999999995</v>
      </c>
      <c r="E171" s="49" t="s">
        <v>454</v>
      </c>
      <c r="F171" s="49" t="s">
        <v>454</v>
      </c>
      <c r="G171" s="10" t="s">
        <v>80</v>
      </c>
      <c r="H171" s="49" t="s">
        <v>454</v>
      </c>
      <c r="I171" t="s">
        <v>369</v>
      </c>
      <c r="L171" s="37" t="str">
        <f>IF(C171&lt;0,VLOOKUP(I171,'INCOME STATEMENT 2011'!$C$21:$C$44,1,FALSE),"")</f>
        <v>Miscellaneous Expenses</v>
      </c>
    </row>
    <row r="172" spans="1:12" hidden="1" x14ac:dyDescent="0.2">
      <c r="A172" s="2">
        <v>40591</v>
      </c>
      <c r="B172" s="34"/>
      <c r="C172" s="52">
        <v>-113.76</v>
      </c>
      <c r="D172" s="32">
        <f t="shared" si="3"/>
        <v>15792.419999999995</v>
      </c>
      <c r="E172" s="49" t="s">
        <v>26</v>
      </c>
      <c r="F172" s="10" t="s">
        <v>455</v>
      </c>
      <c r="G172" t="s">
        <v>358</v>
      </c>
      <c r="H172" s="10" t="s">
        <v>456</v>
      </c>
      <c r="I172" t="s">
        <v>358</v>
      </c>
      <c r="L172" s="37" t="str">
        <f>IF(C172&lt;0,VLOOKUP(I172,'INCOME STATEMENT 2011'!$C$21:$C$44,1,FALSE),"")</f>
        <v>Merchandise Purchases</v>
      </c>
    </row>
    <row r="173" spans="1:12" hidden="1" x14ac:dyDescent="0.2">
      <c r="A173" s="2">
        <v>40598</v>
      </c>
      <c r="B173" s="34">
        <v>450</v>
      </c>
      <c r="C173" s="52"/>
      <c r="D173" s="32">
        <f t="shared" si="3"/>
        <v>16242.419999999995</v>
      </c>
      <c r="E173" s="49" t="s">
        <v>457</v>
      </c>
      <c r="F173" s="10" t="s">
        <v>458</v>
      </c>
      <c r="G173" s="10" t="s">
        <v>323</v>
      </c>
      <c r="H173" s="10" t="s">
        <v>458</v>
      </c>
      <c r="I173" s="12" t="s">
        <v>347</v>
      </c>
      <c r="L173" s="37" t="str">
        <f>IF(C173&lt;0,VLOOKUP(I173,'INCOME STATEMENT 2011'!$C$21:$C$44,1,FALSE),"")</f>
        <v/>
      </c>
    </row>
    <row r="174" spans="1:12" hidden="1" x14ac:dyDescent="0.2">
      <c r="A174" s="2">
        <v>40602</v>
      </c>
      <c r="B174" s="96">
        <v>1000</v>
      </c>
      <c r="C174" s="97"/>
      <c r="D174" s="96">
        <f t="shared" si="3"/>
        <v>17242.419999999995</v>
      </c>
      <c r="E174" s="98" t="s">
        <v>459</v>
      </c>
      <c r="F174" s="99" t="s">
        <v>461</v>
      </c>
      <c r="G174" s="99" t="s">
        <v>39</v>
      </c>
      <c r="H174" s="10" t="s">
        <v>471</v>
      </c>
      <c r="I174" s="10" t="s">
        <v>39</v>
      </c>
      <c r="L174" s="37" t="str">
        <f>IF(C174&lt;0,VLOOKUP(I174,'INCOME STATEMENT 2011'!$C$21:$C$44,1,FALSE),"")</f>
        <v/>
      </c>
    </row>
    <row r="175" spans="1:12" hidden="1" x14ac:dyDescent="0.2">
      <c r="A175" s="2">
        <v>40602</v>
      </c>
      <c r="B175" s="96">
        <v>500</v>
      </c>
      <c r="C175" s="97"/>
      <c r="D175" s="96">
        <f t="shared" si="3"/>
        <v>17742.419999999995</v>
      </c>
      <c r="E175" s="98" t="s">
        <v>460</v>
      </c>
      <c r="F175" s="99" t="s">
        <v>461</v>
      </c>
      <c r="G175" s="99" t="s">
        <v>39</v>
      </c>
      <c r="H175" s="10" t="s">
        <v>472</v>
      </c>
      <c r="I175" s="10" t="s">
        <v>39</v>
      </c>
      <c r="L175" s="37" t="str">
        <f>IF(C175&lt;0,VLOOKUP(I175,'INCOME STATEMENT 2011'!$C$21:$C$44,1,FALSE),"")</f>
        <v/>
      </c>
    </row>
    <row r="176" spans="1:12" hidden="1" x14ac:dyDescent="0.2">
      <c r="A176" s="2">
        <v>40602</v>
      </c>
      <c r="B176" s="34">
        <v>540</v>
      </c>
      <c r="C176" s="52"/>
      <c r="D176" s="32">
        <f t="shared" si="3"/>
        <v>18282.419999999995</v>
      </c>
      <c r="E176" s="49" t="s">
        <v>437</v>
      </c>
      <c r="F176" s="10" t="s">
        <v>438</v>
      </c>
      <c r="G176" s="10" t="s">
        <v>17</v>
      </c>
      <c r="H176" s="5"/>
      <c r="I176" s="12" t="s">
        <v>140</v>
      </c>
      <c r="L176" s="37" t="str">
        <f>IF(C176&lt;0,VLOOKUP(I176,'INCOME STATEMENT 2011'!$C$21:$C$44,1,FALSE),"")</f>
        <v/>
      </c>
    </row>
    <row r="177" spans="1:12" hidden="1" x14ac:dyDescent="0.2">
      <c r="A177" s="2">
        <v>40603</v>
      </c>
      <c r="B177" s="34"/>
      <c r="C177" s="52">
        <v>-270</v>
      </c>
      <c r="D177" s="32">
        <f t="shared" si="3"/>
        <v>18012.419999999995</v>
      </c>
      <c r="E177" s="49" t="s">
        <v>467</v>
      </c>
      <c r="F177" s="10" t="s">
        <v>468</v>
      </c>
      <c r="G177" t="s">
        <v>360</v>
      </c>
      <c r="H177" s="10" t="s">
        <v>477</v>
      </c>
      <c r="I177" t="s">
        <v>360</v>
      </c>
      <c r="L177" s="37" t="str">
        <f>IF(C177&lt;0,VLOOKUP(I177,'INCOME STATEMENT 2011'!$C$21:$C$44,1,FALSE),"")</f>
        <v>Equipment &amp; Maintenance</v>
      </c>
    </row>
    <row r="178" spans="1:12" hidden="1" x14ac:dyDescent="0.2">
      <c r="A178" s="2">
        <v>40604</v>
      </c>
      <c r="B178" s="34"/>
      <c r="C178" s="52">
        <v>-120</v>
      </c>
      <c r="D178" s="32">
        <f t="shared" si="3"/>
        <v>17892.419999999995</v>
      </c>
      <c r="E178" s="49" t="s">
        <v>464</v>
      </c>
      <c r="F178" s="10" t="s">
        <v>465</v>
      </c>
      <c r="G178" s="10" t="s">
        <v>80</v>
      </c>
      <c r="H178" s="10" t="s">
        <v>479</v>
      </c>
      <c r="I178" t="s">
        <v>369</v>
      </c>
      <c r="L178" s="37" t="str">
        <f>IF(C178&lt;0,VLOOKUP(I178,'INCOME STATEMENT 2011'!$C$21:$C$44,1,FALSE),"")</f>
        <v>Miscellaneous Expenses</v>
      </c>
    </row>
    <row r="179" spans="1:12" hidden="1" x14ac:dyDescent="0.2">
      <c r="A179" s="2">
        <v>40604</v>
      </c>
      <c r="B179" s="34"/>
      <c r="C179" s="52">
        <v>-47</v>
      </c>
      <c r="D179" s="32">
        <f t="shared" si="3"/>
        <v>17845.419999999995</v>
      </c>
      <c r="E179" s="49" t="s">
        <v>156</v>
      </c>
      <c r="F179" s="10" t="s">
        <v>466</v>
      </c>
      <c r="G179" t="s">
        <v>360</v>
      </c>
      <c r="H179" s="10" t="s">
        <v>478</v>
      </c>
      <c r="I179" t="s">
        <v>360</v>
      </c>
      <c r="L179" s="37" t="str">
        <f>IF(C179&lt;0,VLOOKUP(I179,'INCOME STATEMENT 2011'!$C$21:$C$44,1,FALSE),"")</f>
        <v>Equipment &amp; Maintenance</v>
      </c>
    </row>
    <row r="180" spans="1:12" hidden="1" x14ac:dyDescent="0.2">
      <c r="A180" s="2">
        <v>40609</v>
      </c>
      <c r="B180" s="34"/>
      <c r="C180" s="52">
        <v>-69</v>
      </c>
      <c r="D180" s="32">
        <f t="shared" si="3"/>
        <v>17776.419999999995</v>
      </c>
      <c r="E180" s="49" t="s">
        <v>446</v>
      </c>
      <c r="F180" s="10" t="s">
        <v>463</v>
      </c>
      <c r="G180" s="10" t="s">
        <v>80</v>
      </c>
      <c r="H180" s="10" t="s">
        <v>480</v>
      </c>
      <c r="I180" t="s">
        <v>369</v>
      </c>
      <c r="L180" s="37" t="str">
        <f>IF(C180&lt;0,VLOOKUP(I180,'INCOME STATEMENT 2011'!$C$21:$C$44,1,FALSE),"")</f>
        <v>Miscellaneous Expenses</v>
      </c>
    </row>
    <row r="181" spans="1:12" hidden="1" x14ac:dyDescent="0.2">
      <c r="A181" s="2">
        <v>40609</v>
      </c>
      <c r="B181" s="34"/>
      <c r="C181" s="52">
        <v>-198</v>
      </c>
      <c r="D181" s="32">
        <f t="shared" si="3"/>
        <v>17578.419999999995</v>
      </c>
      <c r="E181" s="49" t="s">
        <v>467</v>
      </c>
      <c r="F181" s="49" t="s">
        <v>470</v>
      </c>
      <c r="G181" t="s">
        <v>360</v>
      </c>
      <c r="H181" s="10" t="s">
        <v>481</v>
      </c>
      <c r="I181" t="s">
        <v>360</v>
      </c>
      <c r="L181" s="37" t="str">
        <f>IF(C181&lt;0,VLOOKUP(I181,'INCOME STATEMENT 2011'!$C$21:$C$44,1,FALSE),"")</f>
        <v>Equipment &amp; Maintenance</v>
      </c>
    </row>
    <row r="182" spans="1:12" x14ac:dyDescent="0.2">
      <c r="A182" s="2">
        <v>40610</v>
      </c>
      <c r="B182" s="34"/>
      <c r="C182" s="52">
        <v>-5840</v>
      </c>
      <c r="D182" s="32">
        <f t="shared" si="3"/>
        <v>11738.419999999995</v>
      </c>
      <c r="E182" s="49" t="s">
        <v>427</v>
      </c>
      <c r="F182" s="49" t="s">
        <v>469</v>
      </c>
      <c r="G182" s="12" t="s">
        <v>350</v>
      </c>
      <c r="H182" s="10" t="s">
        <v>482</v>
      </c>
      <c r="I182" s="12" t="s">
        <v>350</v>
      </c>
      <c r="L182" s="37" t="str">
        <f>IF(C182&lt;0,VLOOKUP(I182,'INCOME STATEMENT 2011'!$C$21:$C$44,1,FALSE),"")</f>
        <v>IJFA - Capitation Fees</v>
      </c>
    </row>
    <row r="183" spans="1:12" hidden="1" x14ac:dyDescent="0.2">
      <c r="A183" s="2">
        <v>40631</v>
      </c>
      <c r="B183" s="32"/>
      <c r="C183" s="82">
        <v>-69.349999999999994</v>
      </c>
      <c r="D183" s="32">
        <f t="shared" si="3"/>
        <v>11669.069999999994</v>
      </c>
      <c r="E183" s="49" t="s">
        <v>424</v>
      </c>
      <c r="F183" s="10" t="s">
        <v>483</v>
      </c>
      <c r="G183" t="s">
        <v>363</v>
      </c>
      <c r="H183" s="10" t="s">
        <v>484</v>
      </c>
      <c r="I183" t="s">
        <v>363</v>
      </c>
      <c r="L183" s="37" t="str">
        <f>IF(C183&lt;0,VLOOKUP(I183,'INCOME STATEMENT 2011'!$C$21:$C$44,1,FALSE),"")</f>
        <v>Awards &amp; Trophies</v>
      </c>
    </row>
    <row r="184" spans="1:12" hidden="1" x14ac:dyDescent="0.2">
      <c r="A184" s="2">
        <v>40631</v>
      </c>
      <c r="B184" s="32"/>
      <c r="C184" s="82">
        <v>-270.5</v>
      </c>
      <c r="D184" s="32">
        <f t="shared" si="3"/>
        <v>11398.569999999994</v>
      </c>
      <c r="E184" s="49" t="s">
        <v>26</v>
      </c>
      <c r="F184" s="10" t="s">
        <v>486</v>
      </c>
      <c r="G184" t="s">
        <v>358</v>
      </c>
      <c r="H184" s="10" t="s">
        <v>485</v>
      </c>
      <c r="I184" t="s">
        <v>358</v>
      </c>
      <c r="L184" s="37" t="str">
        <f>IF(C184&lt;0,VLOOKUP(I184,'INCOME STATEMENT 2011'!$C$21:$C$44,1,FALSE),"")</f>
        <v>Merchandise Purchases</v>
      </c>
    </row>
    <row r="185" spans="1:12" hidden="1" x14ac:dyDescent="0.2">
      <c r="A185" s="2">
        <v>40637</v>
      </c>
      <c r="B185" s="32">
        <v>1250</v>
      </c>
      <c r="C185" s="82"/>
      <c r="D185" s="32">
        <f t="shared" si="3"/>
        <v>12648.569999999994</v>
      </c>
      <c r="E185" s="54" t="s">
        <v>437</v>
      </c>
      <c r="F185" s="101" t="s">
        <v>439</v>
      </c>
      <c r="G185" s="101" t="s">
        <v>17</v>
      </c>
      <c r="H185" s="20"/>
      <c r="I185" s="12" t="s">
        <v>140</v>
      </c>
      <c r="L185" s="37" t="str">
        <f>IF(C185&lt;0,VLOOKUP(I185,'INCOME STATEMENT 2011'!$C$21:$C$44,1,FALSE),"")</f>
        <v/>
      </c>
    </row>
    <row r="186" spans="1:12" hidden="1" x14ac:dyDescent="0.2">
      <c r="A186" s="2">
        <v>40637</v>
      </c>
      <c r="B186" s="32">
        <v>90</v>
      </c>
      <c r="C186" s="82"/>
      <c r="D186" s="32">
        <f t="shared" si="3"/>
        <v>12738.569999999994</v>
      </c>
      <c r="E186" s="54" t="s">
        <v>487</v>
      </c>
      <c r="F186" s="10" t="s">
        <v>438</v>
      </c>
      <c r="G186" s="10" t="s">
        <v>17</v>
      </c>
      <c r="H186" s="20"/>
      <c r="I186" s="12" t="s">
        <v>140</v>
      </c>
      <c r="L186" s="37" t="str">
        <f>IF(C186&lt;0,VLOOKUP(I186,'INCOME STATEMENT 2011'!$C$21:$C$44,1,FALSE),"")</f>
        <v/>
      </c>
    </row>
    <row r="187" spans="1:12" hidden="1" x14ac:dyDescent="0.2">
      <c r="A187" s="2">
        <v>40637</v>
      </c>
      <c r="B187" s="96">
        <v>250</v>
      </c>
      <c r="C187" s="97"/>
      <c r="D187" s="96">
        <f t="shared" si="3"/>
        <v>12988.569999999994</v>
      </c>
      <c r="E187" s="98" t="s">
        <v>474</v>
      </c>
      <c r="F187" s="99" t="s">
        <v>461</v>
      </c>
      <c r="G187" s="99" t="s">
        <v>39</v>
      </c>
      <c r="H187" s="5"/>
      <c r="I187" s="10" t="s">
        <v>39</v>
      </c>
      <c r="L187" s="37" t="str">
        <f>IF(C187&lt;0,VLOOKUP(I187,'INCOME STATEMENT 2011'!$C$21:$C$44,1,FALSE),"")</f>
        <v/>
      </c>
    </row>
    <row r="188" spans="1:12" hidden="1" x14ac:dyDescent="0.2">
      <c r="A188" s="2">
        <v>40637</v>
      </c>
      <c r="B188" s="32">
        <v>450</v>
      </c>
      <c r="C188" s="82"/>
      <c r="D188" s="32">
        <f t="shared" si="3"/>
        <v>13438.569999999994</v>
      </c>
      <c r="E188" s="54" t="s">
        <v>488</v>
      </c>
      <c r="F188" s="35" t="s">
        <v>282</v>
      </c>
      <c r="G188" s="35" t="s">
        <v>323</v>
      </c>
      <c r="H188" s="54"/>
      <c r="I188" s="12" t="s">
        <v>347</v>
      </c>
      <c r="L188" s="37" t="str">
        <f>IF(C188&lt;0,VLOOKUP(I188,'INCOME STATEMENT 2011'!$C$21:$C$44,1,FALSE),"")</f>
        <v/>
      </c>
    </row>
    <row r="189" spans="1:12" hidden="1" x14ac:dyDescent="0.2">
      <c r="A189" s="2">
        <v>40637</v>
      </c>
      <c r="B189" s="96">
        <v>500</v>
      </c>
      <c r="C189" s="97"/>
      <c r="D189" s="96">
        <f t="shared" si="3"/>
        <v>13938.569999999994</v>
      </c>
      <c r="E189" s="98" t="s">
        <v>41</v>
      </c>
      <c r="F189" s="99" t="s">
        <v>461</v>
      </c>
      <c r="G189" s="99" t="s">
        <v>39</v>
      </c>
      <c r="H189" s="5"/>
      <c r="I189" s="10" t="s">
        <v>39</v>
      </c>
      <c r="L189" s="37" t="str">
        <f>IF(C189&lt;0,VLOOKUP(I189,'INCOME STATEMENT 2011'!$C$21:$C$44,1,FALSE),"")</f>
        <v/>
      </c>
    </row>
    <row r="190" spans="1:12" hidden="1" x14ac:dyDescent="0.2">
      <c r="A190" s="2">
        <v>40637</v>
      </c>
      <c r="B190" s="96">
        <v>500</v>
      </c>
      <c r="C190" s="97"/>
      <c r="D190" s="96">
        <f t="shared" si="3"/>
        <v>14438.569999999994</v>
      </c>
      <c r="E190" s="98" t="s">
        <v>473</v>
      </c>
      <c r="F190" s="99" t="s">
        <v>461</v>
      </c>
      <c r="G190" s="99" t="s">
        <v>39</v>
      </c>
      <c r="H190" s="5"/>
      <c r="I190" s="10" t="s">
        <v>39</v>
      </c>
      <c r="L190" s="37" t="str">
        <f>IF(C190&lt;0,VLOOKUP(I190,'INCOME STATEMENT 2011'!$C$21:$C$44,1,FALSE),"")</f>
        <v/>
      </c>
    </row>
    <row r="191" spans="1:12" hidden="1" x14ac:dyDescent="0.2">
      <c r="A191" s="2">
        <v>40637</v>
      </c>
      <c r="B191" s="96">
        <v>500</v>
      </c>
      <c r="C191" s="97"/>
      <c r="D191" s="96">
        <f>D190+C191+B191</f>
        <v>14938.569999999994</v>
      </c>
      <c r="E191" s="98" t="s">
        <v>489</v>
      </c>
      <c r="F191" s="99" t="s">
        <v>461</v>
      </c>
      <c r="G191" s="99" t="s">
        <v>39</v>
      </c>
      <c r="H191" s="5"/>
      <c r="I191" s="10" t="s">
        <v>39</v>
      </c>
      <c r="L191" s="37" t="str">
        <f>IF(C191&lt;0,VLOOKUP(I191,'INCOME STATEMENT 2011'!$C$21:$C$44,1,FALSE),"")</f>
        <v/>
      </c>
    </row>
    <row r="192" spans="1:12" hidden="1" x14ac:dyDescent="0.2">
      <c r="A192" s="2">
        <v>40637</v>
      </c>
      <c r="B192" s="96">
        <v>500</v>
      </c>
      <c r="C192" s="97"/>
      <c r="D192" s="96">
        <f>D191+C192+B192</f>
        <v>15438.569999999994</v>
      </c>
      <c r="E192" s="98" t="s">
        <v>490</v>
      </c>
      <c r="F192" s="99" t="s">
        <v>461</v>
      </c>
      <c r="G192" s="99" t="s">
        <v>39</v>
      </c>
      <c r="H192" s="5"/>
      <c r="I192" s="10" t="s">
        <v>39</v>
      </c>
      <c r="L192" s="37" t="str">
        <f>IF(C192&lt;0,VLOOKUP(I192,'INCOME STATEMENT 2011'!$C$21:$C$44,1,FALSE),"")</f>
        <v/>
      </c>
    </row>
    <row r="193" spans="1:12" hidden="1" x14ac:dyDescent="0.2">
      <c r="A193" s="2">
        <v>40637</v>
      </c>
      <c r="B193" s="96">
        <v>500</v>
      </c>
      <c r="C193" s="97"/>
      <c r="D193" s="96">
        <f>D192+C193+B193</f>
        <v>15938.569999999994</v>
      </c>
      <c r="E193" s="98" t="s">
        <v>475</v>
      </c>
      <c r="F193" s="99" t="s">
        <v>461</v>
      </c>
      <c r="G193" s="99" t="s">
        <v>39</v>
      </c>
      <c r="H193" s="5"/>
      <c r="I193" s="10" t="s">
        <v>39</v>
      </c>
      <c r="L193" s="37" t="str">
        <f>IF(C193&lt;0,VLOOKUP(I193,'INCOME STATEMENT 2011'!$C$21:$C$44,1,FALSE),"")</f>
        <v/>
      </c>
    </row>
    <row r="194" spans="1:12" hidden="1" x14ac:dyDescent="0.2">
      <c r="A194" s="2">
        <v>40637</v>
      </c>
      <c r="B194" s="32">
        <v>1000</v>
      </c>
      <c r="C194" s="82"/>
      <c r="D194" s="32">
        <f t="shared" ref="D194:D243" si="4">D193+C194+B194</f>
        <v>16938.569999999992</v>
      </c>
      <c r="E194" s="54" t="s">
        <v>491</v>
      </c>
      <c r="F194" s="107" t="s">
        <v>614</v>
      </c>
      <c r="G194" s="35" t="s">
        <v>323</v>
      </c>
      <c r="H194" s="5"/>
      <c r="I194" s="12" t="s">
        <v>347</v>
      </c>
      <c r="L194" s="37" t="str">
        <f>IF(C194&lt;0,VLOOKUP(I194,'INCOME STATEMENT 2011'!$C$21:$C$44,1,FALSE),"")</f>
        <v/>
      </c>
    </row>
    <row r="195" spans="1:12" hidden="1" x14ac:dyDescent="0.2">
      <c r="A195" s="2">
        <v>40637</v>
      </c>
      <c r="B195" s="34"/>
      <c r="C195" s="52">
        <v>-45</v>
      </c>
      <c r="D195" s="32">
        <f t="shared" si="4"/>
        <v>16893.569999999992</v>
      </c>
      <c r="E195" s="49" t="s">
        <v>207</v>
      </c>
      <c r="F195" s="10" t="s">
        <v>492</v>
      </c>
      <c r="G195" s="78" t="s">
        <v>395</v>
      </c>
      <c r="H195" s="10" t="s">
        <v>493</v>
      </c>
      <c r="I195" s="106" t="s">
        <v>369</v>
      </c>
      <c r="L195" s="37" t="str">
        <f>IF(C195&lt;0,VLOOKUP(I195,'INCOME STATEMENT 2011'!$C$21:$C$44,1,FALSE),"")</f>
        <v>Miscellaneous Expenses</v>
      </c>
    </row>
    <row r="196" spans="1:12" hidden="1" x14ac:dyDescent="0.2">
      <c r="A196" s="2">
        <v>40638</v>
      </c>
      <c r="B196" s="34"/>
      <c r="C196" s="52">
        <v>-150</v>
      </c>
      <c r="D196" s="32">
        <f>D195+C196+B196</f>
        <v>16743.569999999992</v>
      </c>
      <c r="E196" s="49" t="s">
        <v>156</v>
      </c>
      <c r="F196" s="10" t="s">
        <v>494</v>
      </c>
      <c r="G196" s="78" t="s">
        <v>360</v>
      </c>
      <c r="H196" s="10" t="s">
        <v>495</v>
      </c>
      <c r="I196" s="10" t="s">
        <v>360</v>
      </c>
      <c r="L196" s="37" t="str">
        <f>IF(C196&lt;0,VLOOKUP(I196,'INCOME STATEMENT 2011'!$C$21:$C$44,1,FALSE),"")</f>
        <v>Equipment &amp; Maintenance</v>
      </c>
    </row>
    <row r="197" spans="1:12" hidden="1" x14ac:dyDescent="0.2">
      <c r="A197" s="2">
        <v>40639</v>
      </c>
      <c r="B197" s="34"/>
      <c r="C197" s="52">
        <v>-102.2</v>
      </c>
      <c r="D197" s="32">
        <f t="shared" si="4"/>
        <v>16641.369999999992</v>
      </c>
      <c r="E197" s="49" t="s">
        <v>73</v>
      </c>
      <c r="F197" s="10" t="s">
        <v>441</v>
      </c>
      <c r="G197" t="s">
        <v>367</v>
      </c>
      <c r="H197" s="10" t="s">
        <v>496</v>
      </c>
      <c r="I197" t="s">
        <v>367</v>
      </c>
      <c r="L197" s="37" t="str">
        <f>IF(C197&lt;0,VLOOKUP(I197,'INCOME STATEMENT 2011'!$C$21:$C$44,1,FALSE),"")</f>
        <v>Electricity</v>
      </c>
    </row>
    <row r="198" spans="1:12" hidden="1" x14ac:dyDescent="0.2">
      <c r="A198" s="2">
        <v>40640</v>
      </c>
      <c r="B198" s="34"/>
      <c r="C198" s="52">
        <v>-22</v>
      </c>
      <c r="D198" s="32">
        <f t="shared" si="4"/>
        <v>16619.369999999992</v>
      </c>
      <c r="E198" s="49" t="s">
        <v>409</v>
      </c>
      <c r="F198" s="10"/>
      <c r="G198" t="s">
        <v>366</v>
      </c>
      <c r="H198" s="10" t="s">
        <v>497</v>
      </c>
      <c r="I198" t="s">
        <v>366</v>
      </c>
      <c r="L198" s="37" t="str">
        <f>IF(C198&lt;0,VLOOKUP(I198,'INCOME STATEMENT 2011'!$C$21:$C$44,1,FALSE),"")</f>
        <v>Rubbish Removal</v>
      </c>
    </row>
    <row r="199" spans="1:12" hidden="1" x14ac:dyDescent="0.2">
      <c r="A199" s="2">
        <v>40651</v>
      </c>
      <c r="B199" s="34">
        <v>325.89999999999998</v>
      </c>
      <c r="C199" s="52"/>
      <c r="D199" s="32">
        <f t="shared" si="4"/>
        <v>16945.269999999993</v>
      </c>
      <c r="E199" s="49" t="s">
        <v>437</v>
      </c>
      <c r="F199" s="10" t="s">
        <v>438</v>
      </c>
      <c r="G199" s="10" t="s">
        <v>17</v>
      </c>
      <c r="H199" s="20"/>
      <c r="I199" s="12" t="s">
        <v>140</v>
      </c>
      <c r="L199" s="37" t="str">
        <f>IF(C199&lt;0,VLOOKUP(I199,'INCOME STATEMENT 2011'!$C$21:$C$44,1,FALSE),"")</f>
        <v/>
      </c>
    </row>
    <row r="200" spans="1:12" hidden="1" x14ac:dyDescent="0.2">
      <c r="A200" s="2">
        <v>40652</v>
      </c>
      <c r="B200" s="34"/>
      <c r="C200" s="52">
        <v>-5</v>
      </c>
      <c r="D200" s="32">
        <f t="shared" si="4"/>
        <v>16940.269999999993</v>
      </c>
      <c r="E200" s="49" t="s">
        <v>46</v>
      </c>
      <c r="F200" s="49" t="s">
        <v>498</v>
      </c>
      <c r="G200" s="10" t="s">
        <v>76</v>
      </c>
      <c r="H200" s="10" t="s">
        <v>499</v>
      </c>
      <c r="I200" s="12" t="s">
        <v>365</v>
      </c>
      <c r="L200" s="37" t="str">
        <f>IF(C200&lt;0,VLOOKUP(I200,'INCOME STATEMENT 2011'!$C$21:$C$44,1,FALSE),"")</f>
        <v>Post Office Box Fee</v>
      </c>
    </row>
    <row r="201" spans="1:12" hidden="1" x14ac:dyDescent="0.2">
      <c r="A201" s="2">
        <v>40652</v>
      </c>
      <c r="B201" s="34"/>
      <c r="C201" s="52">
        <v>-86</v>
      </c>
      <c r="D201" s="32">
        <f t="shared" si="4"/>
        <v>16854.269999999993</v>
      </c>
      <c r="E201" s="49" t="s">
        <v>46</v>
      </c>
      <c r="F201" s="49" t="s">
        <v>498</v>
      </c>
      <c r="G201" s="10" t="s">
        <v>76</v>
      </c>
      <c r="H201" s="10" t="s">
        <v>500</v>
      </c>
      <c r="I201" s="12" t="s">
        <v>365</v>
      </c>
      <c r="L201" s="37" t="str">
        <f>IF(C201&lt;0,VLOOKUP(I201,'INCOME STATEMENT 2011'!$C$21:$C$44,1,FALSE),"")</f>
        <v>Post Office Box Fee</v>
      </c>
    </row>
    <row r="202" spans="1:12" hidden="1" x14ac:dyDescent="0.2">
      <c r="A202" s="2">
        <v>40652</v>
      </c>
      <c r="B202" s="34"/>
      <c r="C202" s="52">
        <v>-180</v>
      </c>
      <c r="D202" s="32">
        <f t="shared" si="4"/>
        <v>16674.269999999993</v>
      </c>
      <c r="E202" s="49" t="s">
        <v>26</v>
      </c>
      <c r="F202" s="10" t="s">
        <v>502</v>
      </c>
      <c r="G202" t="s">
        <v>358</v>
      </c>
      <c r="H202" s="10" t="s">
        <v>501</v>
      </c>
      <c r="I202" t="s">
        <v>358</v>
      </c>
      <c r="L202" s="37" t="str">
        <f>IF(C202&lt;0,VLOOKUP(I202,'INCOME STATEMENT 2011'!$C$21:$C$44,1,FALSE),"")</f>
        <v>Merchandise Purchases</v>
      </c>
    </row>
    <row r="203" spans="1:12" hidden="1" x14ac:dyDescent="0.2">
      <c r="A203" s="2">
        <v>40653</v>
      </c>
      <c r="B203" s="34"/>
      <c r="C203" s="52">
        <v>-90</v>
      </c>
      <c r="D203" s="32">
        <f t="shared" si="4"/>
        <v>16584.269999999993</v>
      </c>
      <c r="E203" s="49" t="s">
        <v>503</v>
      </c>
      <c r="F203" s="10" t="s">
        <v>504</v>
      </c>
      <c r="G203" s="10" t="s">
        <v>17</v>
      </c>
      <c r="H203" s="10" t="s">
        <v>505</v>
      </c>
      <c r="I203" s="106" t="s">
        <v>369</v>
      </c>
      <c r="L203" s="37" t="str">
        <f>IF(C203&lt;0,VLOOKUP(I203,'INCOME STATEMENT 2011'!$C$21:$C$44,1,FALSE),"")</f>
        <v>Miscellaneous Expenses</v>
      </c>
    </row>
    <row r="204" spans="1:12" hidden="1" x14ac:dyDescent="0.2">
      <c r="A204" s="2">
        <v>40653</v>
      </c>
      <c r="B204" s="34"/>
      <c r="C204" s="52">
        <v>-196</v>
      </c>
      <c r="D204" s="32">
        <f t="shared" si="4"/>
        <v>16388.269999999993</v>
      </c>
      <c r="E204" s="49" t="s">
        <v>507</v>
      </c>
      <c r="F204" s="10" t="s">
        <v>508</v>
      </c>
      <c r="G204" s="10" t="s">
        <v>358</v>
      </c>
      <c r="H204" s="10" t="s">
        <v>506</v>
      </c>
      <c r="I204" s="102" t="s">
        <v>358</v>
      </c>
      <c r="L204" s="37" t="str">
        <f>IF(C204&lt;0,VLOOKUP(I204,'INCOME STATEMENT 2011'!$C$21:$C$44,1,FALSE),"")</f>
        <v>Merchandise Purchases</v>
      </c>
    </row>
    <row r="205" spans="1:12" hidden="1" x14ac:dyDescent="0.2">
      <c r="A205" s="2">
        <v>40654</v>
      </c>
      <c r="B205" s="34">
        <v>90</v>
      </c>
      <c r="C205" s="52"/>
      <c r="D205" s="32">
        <f t="shared" si="4"/>
        <v>16478.269999999993</v>
      </c>
      <c r="E205" s="49" t="s">
        <v>509</v>
      </c>
      <c r="F205" s="10" t="s">
        <v>438</v>
      </c>
      <c r="G205" s="10" t="s">
        <v>17</v>
      </c>
      <c r="H205" s="20"/>
      <c r="I205" s="12" t="s">
        <v>140</v>
      </c>
      <c r="L205" s="37" t="str">
        <f>IF(C205&lt;0,VLOOKUP(I205,'INCOME STATEMENT 2011'!$C$21:$C$44,1,FALSE),"")</f>
        <v/>
      </c>
    </row>
    <row r="206" spans="1:12" hidden="1" x14ac:dyDescent="0.2">
      <c r="A206" s="2">
        <v>40664</v>
      </c>
      <c r="B206" s="34"/>
      <c r="C206" s="52">
        <v>-9.5</v>
      </c>
      <c r="D206" s="32">
        <f t="shared" si="4"/>
        <v>16468.769999999993</v>
      </c>
      <c r="E206" s="49" t="s">
        <v>510</v>
      </c>
      <c r="F206" s="10" t="s">
        <v>122</v>
      </c>
      <c r="G206" s="10" t="s">
        <v>151</v>
      </c>
      <c r="H206" s="10" t="s">
        <v>511</v>
      </c>
      <c r="I206" s="106" t="s">
        <v>359</v>
      </c>
      <c r="L206" s="37" t="str">
        <f>IF(C206&lt;0,VLOOKUP(I206,'INCOME STATEMENT 2011'!$C$21:$C$44,1,FALSE),"")</f>
        <v>Bank Fees &amp; Charges</v>
      </c>
    </row>
    <row r="207" spans="1:12" hidden="1" x14ac:dyDescent="0.2">
      <c r="A207" s="2">
        <v>40674</v>
      </c>
      <c r="B207" s="34"/>
      <c r="C207" s="52">
        <v>-73.7</v>
      </c>
      <c r="D207" s="32">
        <f t="shared" si="4"/>
        <v>16395.069999999992</v>
      </c>
      <c r="E207" s="49" t="s">
        <v>409</v>
      </c>
      <c r="F207" s="10"/>
      <c r="G207" t="s">
        <v>366</v>
      </c>
      <c r="H207" s="10" t="s">
        <v>512</v>
      </c>
      <c r="I207" t="s">
        <v>366</v>
      </c>
      <c r="L207" s="37" t="str">
        <f>IF(C207&lt;0,VLOOKUP(I207,'INCOME STATEMENT 2011'!$C$21:$C$44,1,FALSE),"")</f>
        <v>Rubbish Removal</v>
      </c>
    </row>
    <row r="208" spans="1:12" hidden="1" x14ac:dyDescent="0.2">
      <c r="A208" s="2">
        <v>40676</v>
      </c>
      <c r="B208" s="34"/>
      <c r="C208" s="52">
        <v>-197</v>
      </c>
      <c r="D208" s="32">
        <f t="shared" si="4"/>
        <v>16198.069999999992</v>
      </c>
      <c r="E208" s="49" t="s">
        <v>28</v>
      </c>
      <c r="F208" s="10" t="s">
        <v>514</v>
      </c>
      <c r="G208" s="10" t="s">
        <v>360</v>
      </c>
      <c r="H208" s="10" t="s">
        <v>513</v>
      </c>
      <c r="I208" s="10" t="s">
        <v>360</v>
      </c>
      <c r="L208" s="37" t="str">
        <f>IF(C208&lt;0,VLOOKUP(I208,'INCOME STATEMENT 2011'!$C$21:$C$44,1,FALSE),"")</f>
        <v>Equipment &amp; Maintenance</v>
      </c>
    </row>
    <row r="209" spans="1:12" hidden="1" x14ac:dyDescent="0.2">
      <c r="A209" s="2">
        <v>40686</v>
      </c>
      <c r="B209" s="34"/>
      <c r="C209" s="52">
        <v>-150</v>
      </c>
      <c r="D209" s="32">
        <f t="shared" si="4"/>
        <v>16048.069999999992</v>
      </c>
      <c r="E209" s="49" t="s">
        <v>516</v>
      </c>
      <c r="F209" s="10" t="s">
        <v>494</v>
      </c>
      <c r="G209" s="10" t="s">
        <v>360</v>
      </c>
      <c r="H209" s="10" t="s">
        <v>515</v>
      </c>
      <c r="I209" s="10" t="s">
        <v>360</v>
      </c>
      <c r="L209" s="37" t="str">
        <f>IF(C209&lt;0,VLOOKUP(I209,'INCOME STATEMENT 2011'!$C$21:$C$44,1,FALSE),"")</f>
        <v>Equipment &amp; Maintenance</v>
      </c>
    </row>
    <row r="210" spans="1:12" s="53" customFormat="1" hidden="1" x14ac:dyDescent="0.2">
      <c r="A210" s="19">
        <v>40693</v>
      </c>
      <c r="B210" s="32">
        <v>400</v>
      </c>
      <c r="C210" s="82"/>
      <c r="D210" s="32">
        <f t="shared" si="4"/>
        <v>16448.069999999992</v>
      </c>
      <c r="E210" s="107" t="s">
        <v>613</v>
      </c>
      <c r="F210" s="107" t="s">
        <v>615</v>
      </c>
      <c r="G210" s="108" t="s">
        <v>323</v>
      </c>
      <c r="H210" s="20"/>
      <c r="I210" s="109" t="s">
        <v>347</v>
      </c>
      <c r="L210" s="80" t="str">
        <f>IF(C210&lt;0,VLOOKUP(I210,'INCOME STATEMENT 2011'!$C$21:$C$44,1,FALSE),"")</f>
        <v/>
      </c>
    </row>
    <row r="211" spans="1:12" hidden="1" x14ac:dyDescent="0.2">
      <c r="A211" s="2">
        <v>40693</v>
      </c>
      <c r="B211" s="34">
        <v>301</v>
      </c>
      <c r="C211" s="52"/>
      <c r="D211" s="32">
        <f t="shared" si="4"/>
        <v>16749.069999999992</v>
      </c>
      <c r="E211" s="105" t="s">
        <v>437</v>
      </c>
      <c r="F211" s="10" t="s">
        <v>438</v>
      </c>
      <c r="G211" s="10" t="s">
        <v>17</v>
      </c>
      <c r="H211" s="20"/>
      <c r="I211" s="12" t="s">
        <v>140</v>
      </c>
      <c r="L211" s="37" t="str">
        <f>IF(C211&lt;0,VLOOKUP(I211,'INCOME STATEMENT 2011'!$C$21:$C$44,1,FALSE),"")</f>
        <v/>
      </c>
    </row>
    <row r="212" spans="1:12" hidden="1" x14ac:dyDescent="0.2">
      <c r="A212" s="2">
        <v>40694</v>
      </c>
      <c r="B212" s="34">
        <v>9.93</v>
      </c>
      <c r="C212" s="52"/>
      <c r="D212" s="32">
        <f t="shared" si="4"/>
        <v>16758.999999999993</v>
      </c>
      <c r="E212" s="105" t="s">
        <v>414</v>
      </c>
      <c r="F212" s="106" t="s">
        <v>302</v>
      </c>
      <c r="G212" s="106" t="s">
        <v>151</v>
      </c>
      <c r="H212" s="5"/>
      <c r="I212" s="106" t="s">
        <v>371</v>
      </c>
      <c r="L212" s="37" t="str">
        <f>IF(C212&lt;0,VLOOKUP(I212,'INCOME STATEMENT 2011'!$C$21:$C$44,1,FALSE),"")</f>
        <v/>
      </c>
    </row>
    <row r="213" spans="1:12" hidden="1" x14ac:dyDescent="0.2">
      <c r="A213" s="2">
        <v>40695</v>
      </c>
      <c r="B213" s="34"/>
      <c r="C213" s="52">
        <v>-162</v>
      </c>
      <c r="D213" s="32">
        <f t="shared" si="4"/>
        <v>16596.999999999993</v>
      </c>
      <c r="E213" s="49" t="s">
        <v>26</v>
      </c>
      <c r="F213" s="106" t="s">
        <v>518</v>
      </c>
      <c r="G213" s="106" t="s">
        <v>358</v>
      </c>
      <c r="H213" s="106" t="s">
        <v>517</v>
      </c>
      <c r="I213" s="104" t="s">
        <v>358</v>
      </c>
      <c r="L213" s="37" t="str">
        <f>IF(C213&lt;0,VLOOKUP(I213,'INCOME STATEMENT 2011'!$C$21:$C$44,1,FALSE),"")</f>
        <v>Merchandise Purchases</v>
      </c>
    </row>
    <row r="214" spans="1:12" hidden="1" x14ac:dyDescent="0.2">
      <c r="A214" s="2">
        <v>40696</v>
      </c>
      <c r="B214" s="34"/>
      <c r="C214" s="52">
        <v>-79.97</v>
      </c>
      <c r="D214" s="32">
        <f t="shared" si="4"/>
        <v>16517.029999999992</v>
      </c>
      <c r="E214" s="49" t="s">
        <v>409</v>
      </c>
      <c r="F214" s="10"/>
      <c r="G214" t="s">
        <v>366</v>
      </c>
      <c r="H214" s="106" t="s">
        <v>519</v>
      </c>
      <c r="I214" t="s">
        <v>366</v>
      </c>
      <c r="L214" s="37" t="str">
        <f>IF(C214&lt;0,VLOOKUP(I214,'INCOME STATEMENT 2011'!$C$21:$C$44,1,FALSE),"")</f>
        <v>Rubbish Removal</v>
      </c>
    </row>
    <row r="215" spans="1:12" hidden="1" x14ac:dyDescent="0.2">
      <c r="A215" s="2">
        <v>40697</v>
      </c>
      <c r="B215" s="34"/>
      <c r="C215" s="52">
        <v>-2035</v>
      </c>
      <c r="D215" s="32">
        <f t="shared" si="4"/>
        <v>14482.029999999992</v>
      </c>
      <c r="E215" s="105" t="s">
        <v>521</v>
      </c>
      <c r="F215" s="106" t="s">
        <v>522</v>
      </c>
      <c r="G215" s="10" t="s">
        <v>360</v>
      </c>
      <c r="H215" s="106" t="s">
        <v>520</v>
      </c>
      <c r="I215" s="10" t="s">
        <v>360</v>
      </c>
      <c r="L215" s="37" t="str">
        <f>IF(C215&lt;0,VLOOKUP(I215,'INCOME STATEMENT 2011'!$C$21:$C$44,1,FALSE),"")</f>
        <v>Equipment &amp; Maintenance</v>
      </c>
    </row>
    <row r="216" spans="1:12" hidden="1" x14ac:dyDescent="0.2">
      <c r="A216" s="2">
        <v>40700</v>
      </c>
      <c r="B216" s="34"/>
      <c r="C216" s="52">
        <v>-181.5</v>
      </c>
      <c r="D216" s="32">
        <f t="shared" si="4"/>
        <v>14300.529999999992</v>
      </c>
      <c r="E216" s="49" t="s">
        <v>28</v>
      </c>
      <c r="F216" s="106" t="s">
        <v>530</v>
      </c>
      <c r="G216" s="10" t="s">
        <v>360</v>
      </c>
      <c r="H216" s="106" t="s">
        <v>523</v>
      </c>
      <c r="I216" s="10" t="s">
        <v>360</v>
      </c>
      <c r="L216" s="37" t="str">
        <f>IF(C216&lt;0,VLOOKUP(I216,'INCOME STATEMENT 2011'!$C$21:$C$44,1,FALSE),"")</f>
        <v>Equipment &amp; Maintenance</v>
      </c>
    </row>
    <row r="217" spans="1:12" hidden="1" x14ac:dyDescent="0.2">
      <c r="A217" s="2">
        <v>40700</v>
      </c>
      <c r="B217" s="34"/>
      <c r="C217" s="52">
        <v>-197</v>
      </c>
      <c r="D217" s="32">
        <f t="shared" si="4"/>
        <v>14103.529999999992</v>
      </c>
      <c r="E217" s="49" t="s">
        <v>28</v>
      </c>
      <c r="F217" s="106" t="s">
        <v>514</v>
      </c>
      <c r="G217" s="10" t="s">
        <v>360</v>
      </c>
      <c r="H217" s="106" t="s">
        <v>524</v>
      </c>
      <c r="I217" s="10" t="s">
        <v>360</v>
      </c>
      <c r="L217" s="37" t="str">
        <f>IF(C217&lt;0,VLOOKUP(I217,'INCOME STATEMENT 2011'!$C$21:$C$44,1,FALSE),"")</f>
        <v>Equipment &amp; Maintenance</v>
      </c>
    </row>
    <row r="218" spans="1:12" hidden="1" x14ac:dyDescent="0.2">
      <c r="A218" s="2">
        <v>40703</v>
      </c>
      <c r="B218" s="34"/>
      <c r="C218" s="52">
        <v>-1215</v>
      </c>
      <c r="D218" s="32">
        <f t="shared" si="4"/>
        <v>12888.529999999992</v>
      </c>
      <c r="E218" s="49" t="s">
        <v>26</v>
      </c>
      <c r="F218" s="106" t="s">
        <v>534</v>
      </c>
      <c r="G218" s="106" t="s">
        <v>358</v>
      </c>
      <c r="H218" s="106" t="s">
        <v>525</v>
      </c>
      <c r="I218" s="106" t="s">
        <v>358</v>
      </c>
      <c r="L218" s="37" t="str">
        <f>IF(C218&lt;0,VLOOKUP(I218,'INCOME STATEMENT 2011'!$C$21:$C$44,1,FALSE),"")</f>
        <v>Merchandise Purchases</v>
      </c>
    </row>
    <row r="219" spans="1:12" hidden="1" x14ac:dyDescent="0.2">
      <c r="A219" s="2">
        <v>40709</v>
      </c>
      <c r="B219" s="34"/>
      <c r="C219" s="52">
        <v>-160</v>
      </c>
      <c r="D219" s="32">
        <f t="shared" si="4"/>
        <v>12728.529999999992</v>
      </c>
      <c r="E219" s="105" t="s">
        <v>427</v>
      </c>
      <c r="F219" s="106" t="s">
        <v>531</v>
      </c>
      <c r="G219" s="106" t="s">
        <v>340</v>
      </c>
      <c r="H219" s="106" t="s">
        <v>526</v>
      </c>
      <c r="I219" s="106" t="s">
        <v>353</v>
      </c>
      <c r="L219" s="37" t="str">
        <f>IF(C219&lt;0,VLOOKUP(I219,'INCOME STATEMENT 2011'!$C$21:$C$44,1,FALSE),"")</f>
        <v>IJFA - Coaching</v>
      </c>
    </row>
    <row r="220" spans="1:12" hidden="1" x14ac:dyDescent="0.2">
      <c r="A220" s="2">
        <v>40718</v>
      </c>
      <c r="B220" s="34"/>
      <c r="C220" s="52">
        <v>-622.38</v>
      </c>
      <c r="D220" s="32">
        <f t="shared" si="4"/>
        <v>12106.149999999992</v>
      </c>
      <c r="E220" s="105" t="s">
        <v>532</v>
      </c>
      <c r="F220" s="106" t="s">
        <v>533</v>
      </c>
      <c r="G220" s="106" t="s">
        <v>358</v>
      </c>
      <c r="H220" s="106" t="s">
        <v>527</v>
      </c>
      <c r="I220" s="106" t="s">
        <v>358</v>
      </c>
      <c r="L220" s="37" t="str">
        <f>IF(C220&lt;0,VLOOKUP(I220,'INCOME STATEMENT 2011'!$C$21:$C$44,1,FALSE),"")</f>
        <v>Merchandise Purchases</v>
      </c>
    </row>
    <row r="221" spans="1:12" hidden="1" x14ac:dyDescent="0.2">
      <c r="A221" s="2">
        <v>40721</v>
      </c>
      <c r="B221" s="34"/>
      <c r="C221" s="52">
        <v>-112.2</v>
      </c>
      <c r="D221" s="32">
        <f t="shared" si="4"/>
        <v>11993.949999999992</v>
      </c>
      <c r="E221" s="49" t="s">
        <v>409</v>
      </c>
      <c r="F221" s="10"/>
      <c r="G221" t="s">
        <v>366</v>
      </c>
      <c r="H221" s="106" t="s">
        <v>528</v>
      </c>
      <c r="I221" t="s">
        <v>366</v>
      </c>
      <c r="L221" s="37" t="str">
        <f>IF(C221&lt;0,VLOOKUP(I221,'INCOME STATEMENT 2011'!$C$21:$C$44,1,FALSE),"")</f>
        <v>Rubbish Removal</v>
      </c>
    </row>
    <row r="222" spans="1:12" s="53" customFormat="1" hidden="1" x14ac:dyDescent="0.2">
      <c r="A222" s="19">
        <v>40723</v>
      </c>
      <c r="B222" s="32">
        <v>900</v>
      </c>
      <c r="C222" s="82"/>
      <c r="D222" s="32">
        <f t="shared" si="4"/>
        <v>12893.949999999992</v>
      </c>
      <c r="E222" s="107" t="s">
        <v>535</v>
      </c>
      <c r="F222" s="108" t="s">
        <v>461</v>
      </c>
      <c r="G222" s="108" t="s">
        <v>39</v>
      </c>
      <c r="H222" s="20"/>
      <c r="I222" s="109" t="s">
        <v>39</v>
      </c>
      <c r="L222" s="37" t="str">
        <f>IF(C222&lt;0,VLOOKUP(I222,'INCOME STATEMENT 2011'!$C$21:$C$44,1,FALSE),"")</f>
        <v/>
      </c>
    </row>
    <row r="223" spans="1:12" hidden="1" x14ac:dyDescent="0.2">
      <c r="A223" s="2">
        <v>40723</v>
      </c>
      <c r="B223" s="34"/>
      <c r="C223" s="52">
        <v>-504</v>
      </c>
      <c r="D223" s="32">
        <f t="shared" si="4"/>
        <v>12389.949999999992</v>
      </c>
      <c r="E223" s="49" t="s">
        <v>26</v>
      </c>
      <c r="F223" s="106" t="s">
        <v>536</v>
      </c>
      <c r="G223" s="106" t="s">
        <v>358</v>
      </c>
      <c r="H223" s="106" t="s">
        <v>529</v>
      </c>
      <c r="I223" s="106" t="s">
        <v>358</v>
      </c>
      <c r="L223" s="37" t="str">
        <f>IF(C223&lt;0,VLOOKUP(I223,'INCOME STATEMENT 2011'!$C$21:$C$44,1,FALSE),"")</f>
        <v>Merchandise Purchases</v>
      </c>
    </row>
    <row r="224" spans="1:12" hidden="1" x14ac:dyDescent="0.2">
      <c r="A224" s="2">
        <v>40725</v>
      </c>
      <c r="B224" s="34"/>
      <c r="C224" s="52">
        <v>-2</v>
      </c>
      <c r="D224" s="32">
        <f t="shared" si="4"/>
        <v>12387.949999999992</v>
      </c>
      <c r="E224" s="105" t="s">
        <v>537</v>
      </c>
      <c r="F224" s="10" t="s">
        <v>122</v>
      </c>
      <c r="G224" s="10" t="s">
        <v>151</v>
      </c>
      <c r="H224" s="106" t="s">
        <v>538</v>
      </c>
      <c r="I224" s="106" t="s">
        <v>359</v>
      </c>
      <c r="L224" s="37" t="str">
        <f>IF(C224&lt;0,VLOOKUP(I224,'INCOME STATEMENT 2011'!$C$21:$C$44,1,FALSE),"")</f>
        <v>Bank Fees &amp; Charges</v>
      </c>
    </row>
    <row r="225" spans="1:12" hidden="1" x14ac:dyDescent="0.2">
      <c r="A225" s="2">
        <v>40731</v>
      </c>
      <c r="B225" s="34">
        <v>267</v>
      </c>
      <c r="C225" s="52"/>
      <c r="D225" s="32">
        <f t="shared" si="4"/>
        <v>12654.949999999992</v>
      </c>
      <c r="E225" s="105" t="s">
        <v>539</v>
      </c>
      <c r="F225" s="106" t="s">
        <v>540</v>
      </c>
      <c r="G225" s="106" t="s">
        <v>540</v>
      </c>
      <c r="H225" s="106" t="s">
        <v>540</v>
      </c>
      <c r="I225" s="106" t="s">
        <v>346</v>
      </c>
      <c r="L225" s="37" t="str">
        <f>IF(C225&lt;0,VLOOKUP(I225,'INCOME STATEMENT 2011'!$C$21:$C$44,1,FALSE),"")</f>
        <v/>
      </c>
    </row>
    <row r="226" spans="1:12" hidden="1" x14ac:dyDescent="0.2">
      <c r="A226" s="2">
        <v>40745</v>
      </c>
      <c r="B226" s="34"/>
      <c r="C226" s="52">
        <v>-210</v>
      </c>
      <c r="D226" s="32">
        <f t="shared" si="4"/>
        <v>12444.949999999992</v>
      </c>
      <c r="E226" s="49" t="s">
        <v>26</v>
      </c>
      <c r="F226" s="106" t="s">
        <v>554</v>
      </c>
      <c r="G226" s="106" t="s">
        <v>358</v>
      </c>
      <c r="H226" s="106" t="s">
        <v>541</v>
      </c>
      <c r="I226" s="106" t="s">
        <v>358</v>
      </c>
      <c r="L226" s="37" t="str">
        <f>IF(C226&lt;0,VLOOKUP(I226,'INCOME STATEMENT 2011'!$C$21:$C$44,1,FALSE),"")</f>
        <v>Merchandise Purchases</v>
      </c>
    </row>
    <row r="227" spans="1:12" hidden="1" x14ac:dyDescent="0.2">
      <c r="A227" s="2">
        <v>40745</v>
      </c>
      <c r="B227" s="34"/>
      <c r="C227" s="52">
        <v>-861</v>
      </c>
      <c r="D227" s="32">
        <f t="shared" si="4"/>
        <v>11583.949999999992</v>
      </c>
      <c r="E227" s="49" t="s">
        <v>26</v>
      </c>
      <c r="F227" s="106" t="s">
        <v>536</v>
      </c>
      <c r="G227" s="106" t="s">
        <v>358</v>
      </c>
      <c r="H227" s="106" t="s">
        <v>542</v>
      </c>
      <c r="I227" s="106" t="s">
        <v>358</v>
      </c>
      <c r="L227" s="37" t="str">
        <f>IF(C227&lt;0,VLOOKUP(I227,'INCOME STATEMENT 2011'!$C$21:$C$44,1,FALSE),"")</f>
        <v>Merchandise Purchases</v>
      </c>
    </row>
    <row r="228" spans="1:12" hidden="1" x14ac:dyDescent="0.2">
      <c r="A228" s="2">
        <v>40752</v>
      </c>
      <c r="B228" s="34"/>
      <c r="C228" s="52">
        <v>-84.92</v>
      </c>
      <c r="D228" s="32">
        <f t="shared" si="4"/>
        <v>11499.029999999992</v>
      </c>
      <c r="E228" s="49" t="s">
        <v>409</v>
      </c>
      <c r="F228" s="106" t="s">
        <v>555</v>
      </c>
      <c r="G228" t="s">
        <v>366</v>
      </c>
      <c r="H228" s="106" t="s">
        <v>545</v>
      </c>
      <c r="I228" t="s">
        <v>366</v>
      </c>
      <c r="L228" s="37" t="str">
        <f>IF(C228&lt;0,VLOOKUP(I228,'INCOME STATEMENT 2011'!$C$21:$C$44,1,FALSE),"")</f>
        <v>Rubbish Removal</v>
      </c>
    </row>
    <row r="229" spans="1:12" hidden="1" x14ac:dyDescent="0.2">
      <c r="A229" s="2">
        <v>40752</v>
      </c>
      <c r="B229" s="34"/>
      <c r="C229" s="52">
        <v>-148</v>
      </c>
      <c r="D229" s="32">
        <f t="shared" si="4"/>
        <v>11351.029999999992</v>
      </c>
      <c r="E229" s="105" t="s">
        <v>556</v>
      </c>
      <c r="F229" s="106" t="s">
        <v>557</v>
      </c>
      <c r="G229" s="106" t="s">
        <v>558</v>
      </c>
      <c r="H229" s="106" t="s">
        <v>544</v>
      </c>
      <c r="I229" s="106" t="s">
        <v>369</v>
      </c>
      <c r="L229" s="37" t="str">
        <f>IF(C229&lt;0,VLOOKUP(I229,'INCOME STATEMENT 2011'!$C$21:$C$44,1,FALSE),"")</f>
        <v>Miscellaneous Expenses</v>
      </c>
    </row>
    <row r="230" spans="1:12" hidden="1" x14ac:dyDescent="0.2">
      <c r="A230" s="2">
        <v>40756</v>
      </c>
      <c r="B230" s="34"/>
      <c r="C230" s="52">
        <v>-660.49</v>
      </c>
      <c r="D230" s="32">
        <f t="shared" si="4"/>
        <v>10690.539999999992</v>
      </c>
      <c r="E230" s="49" t="s">
        <v>73</v>
      </c>
      <c r="F230" s="10" t="s">
        <v>441</v>
      </c>
      <c r="G230" t="s">
        <v>367</v>
      </c>
      <c r="H230" s="106" t="s">
        <v>543</v>
      </c>
      <c r="I230" t="s">
        <v>367</v>
      </c>
      <c r="L230" s="37" t="str">
        <f>IF(C230&lt;0,VLOOKUP(I230,'INCOME STATEMENT 2011'!$C$21:$C$44,1,FALSE),"")</f>
        <v>Electricity</v>
      </c>
    </row>
    <row r="231" spans="1:12" x14ac:dyDescent="0.2">
      <c r="A231" s="2">
        <v>40757</v>
      </c>
      <c r="B231" s="34"/>
      <c r="C231" s="52">
        <v>-264.89999999999998</v>
      </c>
      <c r="D231" s="32">
        <f t="shared" si="4"/>
        <v>10425.639999999992</v>
      </c>
      <c r="E231" s="105" t="s">
        <v>427</v>
      </c>
      <c r="F231" s="106" t="s">
        <v>559</v>
      </c>
      <c r="G231" s="106" t="s">
        <v>351</v>
      </c>
      <c r="H231" s="106" t="s">
        <v>546</v>
      </c>
      <c r="I231" s="106" t="s">
        <v>351</v>
      </c>
      <c r="L231" s="37" t="str">
        <f>IF(C231&lt;0,VLOOKUP(I231,'INCOME STATEMENT 2011'!$C$21:$C$44,1,FALSE),"")</f>
        <v>IJFA - Ground Fees</v>
      </c>
    </row>
    <row r="232" spans="1:12" hidden="1" x14ac:dyDescent="0.2">
      <c r="A232" s="2">
        <v>40760</v>
      </c>
      <c r="B232" s="34"/>
      <c r="C232" s="52">
        <v>-364</v>
      </c>
      <c r="D232" s="32">
        <f t="shared" si="4"/>
        <v>10061.639999999992</v>
      </c>
      <c r="E232" s="49" t="s">
        <v>26</v>
      </c>
      <c r="F232" s="106" t="s">
        <v>560</v>
      </c>
      <c r="G232" s="106" t="s">
        <v>358</v>
      </c>
      <c r="H232" s="106" t="s">
        <v>547</v>
      </c>
      <c r="I232" s="106" t="s">
        <v>358</v>
      </c>
      <c r="L232" s="37" t="str">
        <f>IF(C232&lt;0,VLOOKUP(I232,'INCOME STATEMENT 2011'!$C$21:$C$44,1,FALSE),"")</f>
        <v>Merchandise Purchases</v>
      </c>
    </row>
    <row r="233" spans="1:12" hidden="1" x14ac:dyDescent="0.2">
      <c r="A233" s="2">
        <v>40767</v>
      </c>
      <c r="B233" s="34"/>
      <c r="C233" s="52">
        <v>-106.92</v>
      </c>
      <c r="D233" s="32">
        <f t="shared" si="4"/>
        <v>9954.7199999999921</v>
      </c>
      <c r="E233" s="49" t="s">
        <v>409</v>
      </c>
      <c r="F233" s="106" t="s">
        <v>561</v>
      </c>
      <c r="G233" t="s">
        <v>366</v>
      </c>
      <c r="H233" s="106" t="s">
        <v>550</v>
      </c>
      <c r="I233" t="s">
        <v>366</v>
      </c>
      <c r="L233" s="37" t="str">
        <f>IF(C233&lt;0,VLOOKUP(I233,'INCOME STATEMENT 2011'!$C$21:$C$44,1,FALSE),"")</f>
        <v>Rubbish Removal</v>
      </c>
    </row>
    <row r="234" spans="1:12" hidden="1" x14ac:dyDescent="0.2">
      <c r="A234" s="2">
        <v>40770</v>
      </c>
      <c r="B234" s="34"/>
      <c r="C234" s="52">
        <v>-166</v>
      </c>
      <c r="D234" s="32">
        <f t="shared" si="4"/>
        <v>9788.7199999999921</v>
      </c>
      <c r="E234" s="49" t="s">
        <v>28</v>
      </c>
      <c r="F234" s="106"/>
      <c r="G234" s="10" t="s">
        <v>360</v>
      </c>
      <c r="H234" s="106" t="s">
        <v>549</v>
      </c>
      <c r="I234" s="10" t="s">
        <v>360</v>
      </c>
      <c r="L234" s="37" t="str">
        <f>IF(C234&lt;0,VLOOKUP(I234,'INCOME STATEMENT 2011'!$C$21:$C$44,1,FALSE),"")</f>
        <v>Equipment &amp; Maintenance</v>
      </c>
    </row>
    <row r="235" spans="1:12" s="53" customFormat="1" x14ac:dyDescent="0.2">
      <c r="A235" s="19">
        <v>40771</v>
      </c>
      <c r="B235" s="32"/>
      <c r="C235" s="82">
        <v>-3497.95</v>
      </c>
      <c r="D235" s="32">
        <f t="shared" si="4"/>
        <v>6290.7699999999923</v>
      </c>
      <c r="E235" s="107" t="s">
        <v>427</v>
      </c>
      <c r="F235" s="108" t="s">
        <v>572</v>
      </c>
      <c r="G235" s="78"/>
      <c r="H235" s="108" t="s">
        <v>551</v>
      </c>
      <c r="I235" s="108" t="s">
        <v>351</v>
      </c>
      <c r="L235" s="37" t="str">
        <f>IF(C235&lt;0,VLOOKUP(I235,'INCOME STATEMENT 2011'!$C$21:$C$44,1,FALSE),"")</f>
        <v>IJFA - Ground Fees</v>
      </c>
    </row>
    <row r="236" spans="1:12" hidden="1" x14ac:dyDescent="0.2">
      <c r="A236" s="2">
        <v>40774</v>
      </c>
      <c r="B236" s="34"/>
      <c r="C236" s="52">
        <v>-406</v>
      </c>
      <c r="D236" s="32">
        <f t="shared" si="4"/>
        <v>5884.7699999999923</v>
      </c>
      <c r="E236" s="49" t="s">
        <v>26</v>
      </c>
      <c r="F236" s="106" t="s">
        <v>560</v>
      </c>
      <c r="G236" s="106" t="s">
        <v>358</v>
      </c>
      <c r="H236" s="106" t="s">
        <v>548</v>
      </c>
      <c r="I236" s="106" t="s">
        <v>358</v>
      </c>
      <c r="L236" s="37" t="str">
        <f>IF(C236&lt;0,VLOOKUP(I236,'INCOME STATEMENT 2011'!$C$21:$C$44,1,FALSE),"")</f>
        <v>Merchandise Purchases</v>
      </c>
    </row>
    <row r="237" spans="1:12" x14ac:dyDescent="0.2">
      <c r="A237" s="2">
        <v>40794</v>
      </c>
      <c r="B237" s="34"/>
      <c r="C237" s="52">
        <v>-469.8</v>
      </c>
      <c r="D237" s="32">
        <f t="shared" si="4"/>
        <v>5414.9699999999921</v>
      </c>
      <c r="E237" s="105" t="s">
        <v>427</v>
      </c>
      <c r="F237" s="106" t="s">
        <v>562</v>
      </c>
      <c r="G237" s="106" t="s">
        <v>351</v>
      </c>
      <c r="H237" s="106" t="s">
        <v>553</v>
      </c>
      <c r="I237" s="106" t="s">
        <v>351</v>
      </c>
      <c r="L237" s="37" t="str">
        <f>IF(C237&lt;0,VLOOKUP(I237,'INCOME STATEMENT 2011'!$C$21:$C$44,1,FALSE),"")</f>
        <v>IJFA - Ground Fees</v>
      </c>
    </row>
    <row r="238" spans="1:12" hidden="1" x14ac:dyDescent="0.2">
      <c r="A238" s="2">
        <v>40794</v>
      </c>
      <c r="B238" s="34"/>
      <c r="C238" s="52">
        <v>-600</v>
      </c>
      <c r="D238" s="32">
        <f t="shared" si="4"/>
        <v>4814.9699999999921</v>
      </c>
      <c r="E238" s="105" t="s">
        <v>565</v>
      </c>
      <c r="F238" s="106" t="s">
        <v>218</v>
      </c>
      <c r="G238" s="106" t="s">
        <v>340</v>
      </c>
      <c r="H238" s="106" t="s">
        <v>552</v>
      </c>
      <c r="I238" s="106" t="s">
        <v>368</v>
      </c>
      <c r="L238" s="37" t="str">
        <f>IF(C238&lt;0,VLOOKUP(I238,'INCOME STATEMENT 2011'!$C$21:$C$44,1,FALSE),"")</f>
        <v>Coaching Clinics</v>
      </c>
    </row>
    <row r="239" spans="1:12" hidden="1" x14ac:dyDescent="0.2">
      <c r="A239" s="2">
        <v>40827</v>
      </c>
      <c r="B239" s="34"/>
      <c r="C239" s="52">
        <v>-676.25</v>
      </c>
      <c r="D239" s="32">
        <f t="shared" si="4"/>
        <v>4138.7199999999921</v>
      </c>
      <c r="E239" s="49" t="s">
        <v>73</v>
      </c>
      <c r="F239" s="10" t="s">
        <v>441</v>
      </c>
      <c r="G239" t="s">
        <v>367</v>
      </c>
      <c r="H239" s="106" t="s">
        <v>563</v>
      </c>
      <c r="I239" t="s">
        <v>367</v>
      </c>
      <c r="L239" s="37" t="str">
        <f>IF(C239&lt;0,VLOOKUP(I239,'INCOME STATEMENT 2011'!$C$21:$C$44,1,FALSE),"")</f>
        <v>Electricity</v>
      </c>
    </row>
    <row r="240" spans="1:12" hidden="1" x14ac:dyDescent="0.2">
      <c r="A240" s="2">
        <v>40829</v>
      </c>
      <c r="B240" s="34"/>
      <c r="C240" s="52">
        <v>-52.8</v>
      </c>
      <c r="D240" s="32">
        <f t="shared" si="4"/>
        <v>4085.9199999999919</v>
      </c>
      <c r="E240" s="49" t="s">
        <v>409</v>
      </c>
      <c r="F240" s="106" t="s">
        <v>566</v>
      </c>
      <c r="G240" t="s">
        <v>366</v>
      </c>
      <c r="H240" s="106" t="s">
        <v>564</v>
      </c>
      <c r="I240" t="s">
        <v>366</v>
      </c>
      <c r="L240" s="37" t="str">
        <f>IF(C240&lt;0,VLOOKUP(I240,'INCOME STATEMENT 2011'!$C$21:$C$44,1,FALSE),"")</f>
        <v>Rubbish Removal</v>
      </c>
    </row>
    <row r="241" spans="1:12" hidden="1" x14ac:dyDescent="0.2">
      <c r="A241" s="2">
        <v>40830</v>
      </c>
      <c r="B241" s="34">
        <v>35</v>
      </c>
      <c r="C241" s="52"/>
      <c r="D241" s="32">
        <f t="shared" si="4"/>
        <v>4120.9199999999919</v>
      </c>
      <c r="E241" s="105" t="s">
        <v>567</v>
      </c>
      <c r="F241" s="106" t="s">
        <v>348</v>
      </c>
      <c r="G241" s="106" t="s">
        <v>348</v>
      </c>
      <c r="H241" s="5"/>
      <c r="I241" s="106" t="s">
        <v>348</v>
      </c>
      <c r="L241" s="37" t="str">
        <f>IF(C241&lt;0,VLOOKUP(I241,'INCOME STATEMENT 2011'!$C$21:$C$44,1,FALSE),"")</f>
        <v/>
      </c>
    </row>
    <row r="242" spans="1:12" hidden="1" x14ac:dyDescent="0.2">
      <c r="A242" s="2">
        <v>40830</v>
      </c>
      <c r="B242" s="34">
        <v>130</v>
      </c>
      <c r="C242" s="52"/>
      <c r="D242" s="32">
        <f t="shared" si="4"/>
        <v>4250.9199999999919</v>
      </c>
      <c r="E242" s="105" t="s">
        <v>568</v>
      </c>
      <c r="F242" s="106" t="s">
        <v>348</v>
      </c>
      <c r="G242" s="106" t="s">
        <v>348</v>
      </c>
      <c r="H242" s="5"/>
      <c r="I242" s="106" t="s">
        <v>348</v>
      </c>
      <c r="L242" s="37" t="str">
        <f>IF(C242&lt;0,VLOOKUP(I242,'INCOME STATEMENT 2011'!$C$21:$C$44,1,FALSE),"")</f>
        <v/>
      </c>
    </row>
    <row r="243" spans="1:12" hidden="1" x14ac:dyDescent="0.2">
      <c r="A243" s="2">
        <v>40830</v>
      </c>
      <c r="B243" s="34">
        <v>1720</v>
      </c>
      <c r="C243" s="52"/>
      <c r="D243" s="32">
        <f t="shared" si="4"/>
        <v>5970.9199999999919</v>
      </c>
      <c r="E243" s="105" t="s">
        <v>437</v>
      </c>
      <c r="F243" s="106" t="s">
        <v>569</v>
      </c>
      <c r="G243" s="106" t="s">
        <v>348</v>
      </c>
      <c r="H243" s="5"/>
      <c r="I243" s="106" t="s">
        <v>348</v>
      </c>
      <c r="L243" s="37" t="str">
        <f>IF(C243&lt;0,VLOOKUP(I243,'INCOME STATEMENT 2011'!$C$21:$C$44,1,FALSE),"")</f>
        <v/>
      </c>
    </row>
    <row r="244" spans="1:12" ht="13.5" hidden="1" thickBot="1" x14ac:dyDescent="0.25">
      <c r="A244" s="110"/>
      <c r="B244" s="111">
        <f>SUM(B127:B243)</f>
        <v>25208.29</v>
      </c>
      <c r="C244" s="111">
        <f>SUM(C127:C243)</f>
        <v>-25609.960000000003</v>
      </c>
      <c r="D244" s="111"/>
      <c r="E244" s="112"/>
      <c r="F244" s="112"/>
      <c r="G244" s="112"/>
      <c r="H244" s="5"/>
      <c r="I244" s="103"/>
    </row>
    <row r="245" spans="1:12" hidden="1" x14ac:dyDescent="0.2">
      <c r="A245" s="2"/>
      <c r="B245" s="34"/>
      <c r="C245" s="52"/>
      <c r="D245" s="32"/>
      <c r="E245" s="49"/>
      <c r="F245" s="10"/>
      <c r="G245" s="10"/>
      <c r="H245" s="5"/>
      <c r="I245" s="103"/>
    </row>
    <row r="246" spans="1:12" hidden="1" x14ac:dyDescent="0.2">
      <c r="A246" s="2"/>
      <c r="B246" s="34"/>
      <c r="C246" s="52"/>
      <c r="D246" s="32"/>
      <c r="E246" s="49"/>
      <c r="F246" s="10"/>
      <c r="G246" s="10"/>
      <c r="H246" s="5"/>
      <c r="I246" s="103"/>
    </row>
    <row r="247" spans="1:12" hidden="1" x14ac:dyDescent="0.2">
      <c r="A247" s="2"/>
      <c r="B247" s="34"/>
      <c r="C247" s="52"/>
      <c r="D247" s="32"/>
      <c r="E247" s="49"/>
      <c r="F247" s="10"/>
      <c r="G247" s="10"/>
      <c r="H247" s="5"/>
      <c r="I247" s="103"/>
    </row>
    <row r="248" spans="1:12" hidden="1" x14ac:dyDescent="0.2">
      <c r="A248" s="2"/>
      <c r="B248" s="34"/>
      <c r="C248" s="52"/>
      <c r="D248" s="32"/>
      <c r="E248" s="49"/>
      <c r="F248" s="10"/>
      <c r="G248" s="10"/>
      <c r="H248" s="5"/>
      <c r="I248" s="103"/>
    </row>
    <row r="249" spans="1:12" hidden="1" x14ac:dyDescent="0.2">
      <c r="A249" s="2"/>
      <c r="B249" s="34"/>
      <c r="C249" s="52"/>
      <c r="D249" s="32"/>
      <c r="E249" s="49"/>
      <c r="F249" s="10"/>
      <c r="G249" s="10"/>
      <c r="H249" s="5"/>
      <c r="I249" s="103"/>
    </row>
    <row r="250" spans="1:12" hidden="1" x14ac:dyDescent="0.2">
      <c r="A250" s="2"/>
      <c r="B250" s="34"/>
      <c r="C250" s="52"/>
      <c r="D250" s="32"/>
      <c r="E250" s="49"/>
      <c r="F250" s="10"/>
      <c r="G250" s="10"/>
      <c r="H250" s="5"/>
      <c r="I250" s="103"/>
    </row>
    <row r="251" spans="1:12" hidden="1" x14ac:dyDescent="0.2">
      <c r="A251" s="2"/>
      <c r="B251" s="34"/>
      <c r="C251" s="52"/>
      <c r="D251" s="32"/>
      <c r="E251" s="49"/>
      <c r="F251" s="10"/>
      <c r="G251" s="10"/>
      <c r="H251" s="5"/>
      <c r="I251" s="103"/>
    </row>
    <row r="252" spans="1:12" hidden="1" x14ac:dyDescent="0.2">
      <c r="A252" s="2"/>
      <c r="B252" s="34"/>
      <c r="C252" s="52"/>
      <c r="D252" s="32"/>
      <c r="E252" s="49"/>
      <c r="F252" s="10"/>
      <c r="G252" s="10"/>
      <c r="H252" s="5"/>
    </row>
    <row r="253" spans="1:12" hidden="1" x14ac:dyDescent="0.2">
      <c r="A253" s="2"/>
      <c r="B253" s="34"/>
      <c r="C253" s="52"/>
      <c r="D253" s="32"/>
      <c r="E253" s="49"/>
      <c r="F253" s="10"/>
      <c r="G253" s="10"/>
      <c r="H253" s="5"/>
    </row>
    <row r="254" spans="1:12" hidden="1" x14ac:dyDescent="0.2">
      <c r="A254" s="2"/>
      <c r="B254" s="34"/>
      <c r="C254" s="52"/>
      <c r="D254" s="32"/>
      <c r="E254" s="49"/>
      <c r="F254" s="10"/>
      <c r="G254" s="10"/>
      <c r="H254" s="5"/>
    </row>
    <row r="255" spans="1:12" hidden="1" x14ac:dyDescent="0.2">
      <c r="A255" s="2"/>
      <c r="B255" s="34"/>
      <c r="C255" s="52"/>
      <c r="D255" s="32"/>
      <c r="E255" s="49"/>
      <c r="F255" s="10"/>
      <c r="G255" s="10"/>
      <c r="H255" s="5"/>
    </row>
    <row r="256" spans="1:12" hidden="1" x14ac:dyDescent="0.2">
      <c r="A256" s="2"/>
      <c r="B256" s="34"/>
      <c r="C256" s="52"/>
      <c r="D256" s="32"/>
      <c r="E256" s="49"/>
      <c r="F256" s="10"/>
      <c r="G256" s="10"/>
      <c r="H256" s="5"/>
    </row>
    <row r="257" spans="1:8" customFormat="1" hidden="1" x14ac:dyDescent="0.2">
      <c r="A257" s="2"/>
      <c r="B257" s="34"/>
      <c r="C257" s="52"/>
      <c r="D257" s="32"/>
      <c r="E257" s="49"/>
      <c r="F257" s="10"/>
      <c r="G257" s="10"/>
      <c r="H257" s="5"/>
    </row>
    <row r="258" spans="1:8" customFormat="1" hidden="1" x14ac:dyDescent="0.2">
      <c r="A258" s="2"/>
      <c r="B258" s="34"/>
      <c r="C258" s="52"/>
      <c r="D258" s="32"/>
      <c r="E258" s="49"/>
      <c r="F258" s="10"/>
      <c r="G258" s="10"/>
      <c r="H258" s="5"/>
    </row>
    <row r="259" spans="1:8" customFormat="1" hidden="1" x14ac:dyDescent="0.2">
      <c r="A259" s="2"/>
      <c r="B259" s="34"/>
      <c r="C259" s="91"/>
      <c r="D259" s="32"/>
      <c r="E259" s="49"/>
      <c r="F259" s="10"/>
      <c r="G259" s="10"/>
      <c r="H259" s="5"/>
    </row>
    <row r="260" spans="1:8" customFormat="1" hidden="1" x14ac:dyDescent="0.2">
      <c r="A260" s="2"/>
      <c r="B260" s="34"/>
      <c r="C260" s="91"/>
      <c r="D260" s="32"/>
      <c r="E260" s="49"/>
      <c r="F260" s="10"/>
      <c r="G260" s="10"/>
      <c r="H260" s="5"/>
    </row>
    <row r="261" spans="1:8" customFormat="1" hidden="1" x14ac:dyDescent="0.2">
      <c r="A261" s="2"/>
      <c r="B261" s="34"/>
      <c r="C261" s="91"/>
      <c r="D261" s="32"/>
      <c r="E261" s="49"/>
      <c r="F261" s="10"/>
      <c r="G261" s="10"/>
      <c r="H261" s="1"/>
    </row>
    <row r="262" spans="1:8" customFormat="1" hidden="1" x14ac:dyDescent="0.2">
      <c r="A262" s="2"/>
      <c r="B262" s="34"/>
      <c r="C262" s="91"/>
      <c r="D262" s="32"/>
      <c r="E262" s="49"/>
      <c r="F262" s="10"/>
      <c r="G262" s="10"/>
      <c r="H262" s="1"/>
    </row>
    <row r="263" spans="1:8" customFormat="1" hidden="1" x14ac:dyDescent="0.2">
      <c r="A263" s="2"/>
      <c r="B263" s="34"/>
      <c r="C263" s="91"/>
      <c r="D263" s="32"/>
      <c r="E263" s="49"/>
      <c r="F263" s="10"/>
      <c r="G263" s="10"/>
      <c r="H263" s="1"/>
    </row>
    <row r="264" spans="1:8" customFormat="1" hidden="1" x14ac:dyDescent="0.2">
      <c r="A264" s="2"/>
      <c r="B264" s="34"/>
      <c r="C264" s="91"/>
      <c r="D264" s="32"/>
      <c r="E264" s="49"/>
      <c r="F264" s="10"/>
      <c r="G264" s="10"/>
      <c r="H264" s="1"/>
    </row>
    <row r="265" spans="1:8" customFormat="1" hidden="1" x14ac:dyDescent="0.2">
      <c r="A265" s="2"/>
      <c r="B265" s="34"/>
      <c r="C265" s="91"/>
      <c r="D265" s="32"/>
      <c r="E265" s="49"/>
      <c r="F265" s="10"/>
      <c r="G265" s="10"/>
      <c r="H265" s="1"/>
    </row>
    <row r="266" spans="1:8" customFormat="1" hidden="1" x14ac:dyDescent="0.2">
      <c r="A266" s="2"/>
      <c r="B266" s="34"/>
      <c r="C266" s="91"/>
      <c r="D266" s="32"/>
      <c r="E266" s="49"/>
      <c r="F266" s="10"/>
      <c r="G266" s="10"/>
      <c r="H266" s="1"/>
    </row>
    <row r="267" spans="1:8" customFormat="1" hidden="1" x14ac:dyDescent="0.2">
      <c r="A267" s="2"/>
      <c r="B267" s="1"/>
      <c r="C267" s="1"/>
      <c r="D267" s="1"/>
      <c r="E267" s="1"/>
      <c r="F267" s="1"/>
      <c r="G267" s="5"/>
      <c r="H267" s="1"/>
    </row>
    <row r="268" spans="1:8" customFormat="1" hidden="1" x14ac:dyDescent="0.2">
      <c r="A268" s="2"/>
      <c r="B268" s="1"/>
      <c r="C268" s="1"/>
      <c r="D268" s="1"/>
      <c r="E268" s="1"/>
      <c r="F268" s="1"/>
      <c r="G268" s="5"/>
      <c r="H268" s="1"/>
    </row>
    <row r="269" spans="1:8" customFormat="1" hidden="1" x14ac:dyDescent="0.2">
      <c r="A269" s="2"/>
      <c r="B269" s="1"/>
      <c r="C269" s="1"/>
      <c r="D269" s="1"/>
      <c r="E269" s="1"/>
      <c r="F269" s="1"/>
      <c r="G269" s="5"/>
      <c r="H269" s="1"/>
    </row>
    <row r="270" spans="1:8" customFormat="1" hidden="1" x14ac:dyDescent="0.2">
      <c r="A270" s="2"/>
      <c r="B270" s="1"/>
      <c r="C270" s="1"/>
      <c r="D270" s="1"/>
      <c r="E270" s="1"/>
      <c r="F270" s="1"/>
      <c r="G270" s="5"/>
      <c r="H270" s="1"/>
    </row>
  </sheetData>
  <autoFilter ref="A1:I270">
    <filterColumn colId="8">
      <filters>
        <filter val="IJFA - Capitation Fees"/>
        <filter val="IJFA - Ground Fees"/>
      </filters>
    </filterColumn>
  </autoFilter>
  <mergeCells count="1">
    <mergeCell ref="A126:E126"/>
  </mergeCells>
  <phoneticPr fontId="0" type="noConversion"/>
  <pageMargins left="0.74803149606299213" right="0.59055118110236227" top="0.62992125984251968" bottom="0.35433070866141736" header="0.31496062992125984" footer="0.19685039370078741"/>
  <pageSetup paperSize="9" scale="67" fitToHeight="2" orientation="portrait" r:id="rId1"/>
  <headerFooter alignWithMargins="0">
    <oddHeader>&amp;LRussell Vale Junior Football Club&amp;CAnnual General Meeting 3 Nov 2010&amp;REverday Account</oddHeader>
    <oddFooter>&amp;RPrinted &amp;D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90"/>
  <sheetViews>
    <sheetView workbookViewId="0">
      <pane ySplit="1" topLeftCell="A94" activePane="bottomLeft" state="frozen"/>
      <selection pane="bottomLeft" activeCell="F118" sqref="F118"/>
    </sheetView>
  </sheetViews>
  <sheetFormatPr defaultRowHeight="12.75" x14ac:dyDescent="0.2"/>
  <cols>
    <col min="1" max="1" width="12.28515625" style="1" customWidth="1"/>
    <col min="2" max="2" width="12.85546875" style="1" customWidth="1"/>
    <col min="3" max="3" width="11.28515625" style="1" customWidth="1"/>
    <col min="4" max="4" width="11.28515625" style="3" bestFit="1" customWidth="1"/>
    <col min="5" max="5" width="30.85546875" style="103" bestFit="1" customWidth="1"/>
    <col min="6" max="6" width="45.5703125" style="1" bestFit="1" customWidth="1"/>
    <col min="7" max="7" width="13.42578125" style="1" customWidth="1"/>
    <col min="8" max="8" width="31.42578125" style="1" bestFit="1" customWidth="1"/>
    <col min="9" max="9" width="25.5703125" style="5" customWidth="1"/>
  </cols>
  <sheetData>
    <row r="1" spans="1:10" s="7" customFormat="1" ht="13.5" thickBot="1" x14ac:dyDescent="0.25">
      <c r="A1" s="27" t="s">
        <v>16</v>
      </c>
      <c r="B1" s="27" t="s">
        <v>0</v>
      </c>
      <c r="C1" s="27" t="s">
        <v>1</v>
      </c>
      <c r="D1" s="28" t="s">
        <v>2</v>
      </c>
      <c r="E1" s="27" t="s">
        <v>18</v>
      </c>
      <c r="F1" s="27" t="s">
        <v>19</v>
      </c>
      <c r="G1" s="27" t="s">
        <v>25</v>
      </c>
      <c r="H1" s="29" t="s">
        <v>20</v>
      </c>
      <c r="I1" s="48"/>
    </row>
    <row r="2" spans="1:10" s="12" customFormat="1" ht="13.5" thickTop="1" x14ac:dyDescent="0.2">
      <c r="A2" s="11">
        <v>40087</v>
      </c>
      <c r="B2" s="8"/>
      <c r="C2" s="8"/>
      <c r="D2" s="9">
        <v>4429.97</v>
      </c>
      <c r="E2" s="8"/>
      <c r="F2" s="48" t="s">
        <v>338</v>
      </c>
      <c r="G2" s="8"/>
      <c r="H2" s="10" t="s">
        <v>117</v>
      </c>
      <c r="I2" s="49"/>
      <c r="J2" s="15"/>
    </row>
    <row r="3" spans="1:10" x14ac:dyDescent="0.2">
      <c r="A3" s="2">
        <v>40262</v>
      </c>
      <c r="B3" s="4"/>
      <c r="C3" s="13">
        <v>-43</v>
      </c>
      <c r="D3" s="3">
        <f>D2+C3+B3</f>
        <v>4386.97</v>
      </c>
      <c r="E3" s="5" t="s">
        <v>3</v>
      </c>
      <c r="F3" s="5" t="s">
        <v>6</v>
      </c>
      <c r="G3" s="1" t="s">
        <v>30</v>
      </c>
      <c r="H3" s="5" t="s">
        <v>106</v>
      </c>
      <c r="I3" s="50"/>
      <c r="J3" s="16"/>
    </row>
    <row r="4" spans="1:10" x14ac:dyDescent="0.2">
      <c r="A4" s="2">
        <v>40262</v>
      </c>
      <c r="B4" s="4"/>
      <c r="C4" s="13">
        <v>-30.3</v>
      </c>
      <c r="D4" s="3">
        <f t="shared" ref="D4:D15" si="0">D3+C4+B4</f>
        <v>4356.67</v>
      </c>
      <c r="E4" s="5" t="s">
        <v>4</v>
      </c>
      <c r="F4" s="5" t="s">
        <v>5</v>
      </c>
      <c r="G4" s="1" t="s">
        <v>30</v>
      </c>
      <c r="H4" s="5" t="s">
        <v>106</v>
      </c>
      <c r="I4" s="50"/>
      <c r="J4" s="16"/>
    </row>
    <row r="5" spans="1:10" x14ac:dyDescent="0.2">
      <c r="A5" s="2">
        <v>40262</v>
      </c>
      <c r="B5" s="4"/>
      <c r="C5" s="13">
        <v>-204.94</v>
      </c>
      <c r="D5" s="3">
        <f t="shared" si="0"/>
        <v>4151.7300000000005</v>
      </c>
      <c r="E5" s="5" t="s">
        <v>8</v>
      </c>
      <c r="F5" s="5" t="s">
        <v>7</v>
      </c>
      <c r="G5" s="1" t="s">
        <v>30</v>
      </c>
      <c r="H5" s="5" t="s">
        <v>106</v>
      </c>
      <c r="I5" s="50"/>
      <c r="J5" s="16"/>
    </row>
    <row r="6" spans="1:10" x14ac:dyDescent="0.2">
      <c r="A6" s="2">
        <v>40262</v>
      </c>
      <c r="B6" s="4"/>
      <c r="C6" s="13">
        <v>-37</v>
      </c>
      <c r="D6" s="3">
        <f t="shared" si="0"/>
        <v>4114.7300000000005</v>
      </c>
      <c r="E6" s="5" t="s">
        <v>9</v>
      </c>
      <c r="F6" s="5" t="s">
        <v>10</v>
      </c>
      <c r="G6" s="1" t="s">
        <v>30</v>
      </c>
      <c r="H6" s="5" t="s">
        <v>106</v>
      </c>
      <c r="I6" s="50"/>
      <c r="J6" s="16"/>
    </row>
    <row r="7" spans="1:10" x14ac:dyDescent="0.2">
      <c r="A7" s="2">
        <v>40262</v>
      </c>
      <c r="B7" s="4"/>
      <c r="C7" s="13">
        <v>-461.5</v>
      </c>
      <c r="D7" s="3">
        <f t="shared" si="0"/>
        <v>3653.2300000000005</v>
      </c>
      <c r="E7" s="5" t="s">
        <v>11</v>
      </c>
      <c r="F7" s="5" t="s">
        <v>12</v>
      </c>
      <c r="G7" s="1" t="s">
        <v>30</v>
      </c>
      <c r="H7" s="5" t="s">
        <v>106</v>
      </c>
      <c r="I7" s="5" t="s">
        <v>64</v>
      </c>
    </row>
    <row r="8" spans="1:10" x14ac:dyDescent="0.2">
      <c r="A8" s="2">
        <v>40262</v>
      </c>
      <c r="B8" s="4"/>
      <c r="C8" s="13">
        <v>-57.86</v>
      </c>
      <c r="D8" s="3">
        <f t="shared" si="0"/>
        <v>3595.3700000000003</v>
      </c>
      <c r="E8" s="5" t="s">
        <v>13</v>
      </c>
      <c r="F8" s="5" t="s">
        <v>14</v>
      </c>
      <c r="G8" s="1" t="s">
        <v>30</v>
      </c>
      <c r="H8" s="5" t="s">
        <v>106</v>
      </c>
      <c r="I8" s="5" t="s">
        <v>65</v>
      </c>
    </row>
    <row r="9" spans="1:10" x14ac:dyDescent="0.2">
      <c r="A9" s="2">
        <v>40264</v>
      </c>
      <c r="B9" s="4"/>
      <c r="C9" s="13">
        <v>-77.3</v>
      </c>
      <c r="D9" s="3">
        <f t="shared" si="0"/>
        <v>3518.07</v>
      </c>
      <c r="E9" s="5" t="s">
        <v>55</v>
      </c>
      <c r="F9" s="5" t="s">
        <v>56</v>
      </c>
      <c r="G9" s="1" t="s">
        <v>30</v>
      </c>
      <c r="H9" s="5" t="s">
        <v>106</v>
      </c>
      <c r="I9" s="5" t="s">
        <v>63</v>
      </c>
    </row>
    <row r="10" spans="1:10" x14ac:dyDescent="0.2">
      <c r="A10" s="2">
        <v>40264</v>
      </c>
      <c r="B10" s="14">
        <v>379.6</v>
      </c>
      <c r="C10" s="4"/>
      <c r="D10" s="3">
        <f t="shared" si="0"/>
        <v>3897.67</v>
      </c>
      <c r="E10" s="5" t="s">
        <v>102</v>
      </c>
      <c r="F10" s="5" t="s">
        <v>22</v>
      </c>
      <c r="G10" s="1" t="s">
        <v>31</v>
      </c>
      <c r="H10" s="5" t="s">
        <v>21</v>
      </c>
      <c r="I10" s="5" t="s">
        <v>79</v>
      </c>
    </row>
    <row r="11" spans="1:10" x14ac:dyDescent="0.2">
      <c r="A11" s="2">
        <v>40268</v>
      </c>
      <c r="B11" s="4">
        <v>2.2000000000000002</v>
      </c>
      <c r="C11" s="4"/>
      <c r="D11" s="3">
        <f t="shared" si="0"/>
        <v>3899.87</v>
      </c>
      <c r="E11" s="5" t="s">
        <v>66</v>
      </c>
      <c r="F11" s="5" t="s">
        <v>67</v>
      </c>
      <c r="G11" s="1" t="s">
        <v>237</v>
      </c>
    </row>
    <row r="12" spans="1:10" x14ac:dyDescent="0.2">
      <c r="A12" s="2">
        <v>40269</v>
      </c>
      <c r="B12" s="4"/>
      <c r="C12" s="13">
        <v>-108</v>
      </c>
      <c r="D12" s="3">
        <f t="shared" si="0"/>
        <v>3791.87</v>
      </c>
      <c r="E12" s="5" t="s">
        <v>87</v>
      </c>
      <c r="F12" s="5" t="s">
        <v>10</v>
      </c>
      <c r="G12" s="1" t="s">
        <v>30</v>
      </c>
      <c r="H12" s="5" t="s">
        <v>88</v>
      </c>
      <c r="I12" s="5" t="s">
        <v>90</v>
      </c>
    </row>
    <row r="13" spans="1:10" x14ac:dyDescent="0.2">
      <c r="A13" s="2">
        <v>40269</v>
      </c>
      <c r="B13" s="4"/>
      <c r="C13" s="13">
        <v>-100.88</v>
      </c>
      <c r="D13" s="3">
        <f t="shared" si="0"/>
        <v>3690.99</v>
      </c>
      <c r="E13" s="5" t="s">
        <v>8</v>
      </c>
      <c r="F13" s="5" t="s">
        <v>89</v>
      </c>
      <c r="G13" s="1" t="s">
        <v>30</v>
      </c>
      <c r="H13" s="5" t="s">
        <v>88</v>
      </c>
      <c r="I13" s="5" t="s">
        <v>90</v>
      </c>
    </row>
    <row r="14" spans="1:10" x14ac:dyDescent="0.2">
      <c r="A14" s="2">
        <v>40283</v>
      </c>
      <c r="B14" s="4"/>
      <c r="C14" s="13">
        <v>-47</v>
      </c>
      <c r="D14" s="3">
        <f t="shared" si="0"/>
        <v>3643.99</v>
      </c>
      <c r="E14" s="5" t="s">
        <v>93</v>
      </c>
      <c r="F14" s="5" t="s">
        <v>89</v>
      </c>
      <c r="G14" s="1" t="s">
        <v>30</v>
      </c>
      <c r="H14" s="5" t="s">
        <v>94</v>
      </c>
      <c r="I14" s="5" t="s">
        <v>95</v>
      </c>
    </row>
    <row r="15" spans="1:10" x14ac:dyDescent="0.2">
      <c r="A15" s="2">
        <v>40285</v>
      </c>
      <c r="B15" s="4">
        <v>110.2</v>
      </c>
      <c r="C15" s="4"/>
      <c r="D15" s="3">
        <f t="shared" si="0"/>
        <v>3754.1899999999996</v>
      </c>
      <c r="E15" s="5" t="s">
        <v>102</v>
      </c>
      <c r="F15" s="5" t="s">
        <v>85</v>
      </c>
      <c r="G15" s="1" t="s">
        <v>31</v>
      </c>
      <c r="H15" s="5" t="s">
        <v>86</v>
      </c>
    </row>
    <row r="16" spans="1:10" x14ac:dyDescent="0.2">
      <c r="A16" s="2">
        <v>40285</v>
      </c>
      <c r="B16" s="4"/>
      <c r="C16" s="13">
        <v>-214</v>
      </c>
      <c r="D16" s="3">
        <f t="shared" ref="D16:D28" si="1">D15+C16+B16</f>
        <v>3540.1899999999996</v>
      </c>
      <c r="E16" s="5" t="s">
        <v>98</v>
      </c>
      <c r="F16" s="5" t="s">
        <v>96</v>
      </c>
      <c r="G16" s="1" t="s">
        <v>30</v>
      </c>
    </row>
    <row r="17" spans="1:9" x14ac:dyDescent="0.2">
      <c r="A17" s="2">
        <v>40287</v>
      </c>
      <c r="B17" s="4"/>
      <c r="C17" s="13">
        <v>-86.79</v>
      </c>
      <c r="D17" s="3">
        <f t="shared" si="1"/>
        <v>3453.3999999999996</v>
      </c>
      <c r="E17" s="5" t="s">
        <v>13</v>
      </c>
      <c r="F17" s="5" t="s">
        <v>14</v>
      </c>
      <c r="G17" s="1" t="s">
        <v>30</v>
      </c>
      <c r="H17" s="5" t="s">
        <v>106</v>
      </c>
      <c r="I17" s="5" t="s">
        <v>104</v>
      </c>
    </row>
    <row r="18" spans="1:9" x14ac:dyDescent="0.2">
      <c r="A18" s="2">
        <v>40296</v>
      </c>
      <c r="B18" s="4"/>
      <c r="C18" s="13">
        <v>-132.04</v>
      </c>
      <c r="D18" s="3">
        <f t="shared" si="1"/>
        <v>3321.3599999999997</v>
      </c>
      <c r="E18" s="5" t="s">
        <v>97</v>
      </c>
      <c r="F18" s="5" t="s">
        <v>118</v>
      </c>
      <c r="G18" s="1" t="s">
        <v>30</v>
      </c>
      <c r="H18" s="5" t="s">
        <v>106</v>
      </c>
    </row>
    <row r="19" spans="1:9" x14ac:dyDescent="0.2">
      <c r="A19" s="2">
        <v>40297</v>
      </c>
      <c r="B19" s="4"/>
      <c r="C19" s="13">
        <v>-144.96</v>
      </c>
      <c r="D19" s="3">
        <f t="shared" si="1"/>
        <v>3176.3999999999996</v>
      </c>
      <c r="E19" s="5" t="s">
        <v>99</v>
      </c>
      <c r="F19" s="5" t="s">
        <v>107</v>
      </c>
      <c r="G19" s="1" t="s">
        <v>30</v>
      </c>
      <c r="H19" s="5" t="s">
        <v>106</v>
      </c>
    </row>
    <row r="20" spans="1:9" x14ac:dyDescent="0.2">
      <c r="A20" s="2">
        <v>40298</v>
      </c>
      <c r="B20" s="4"/>
      <c r="C20" s="13">
        <v>-235</v>
      </c>
      <c r="D20" s="3">
        <f t="shared" si="1"/>
        <v>2941.3999999999996</v>
      </c>
      <c r="E20" s="5" t="s">
        <v>98</v>
      </c>
      <c r="F20" s="5" t="s">
        <v>108</v>
      </c>
      <c r="G20" s="1" t="s">
        <v>30</v>
      </c>
      <c r="H20" s="5" t="s">
        <v>106</v>
      </c>
    </row>
    <row r="21" spans="1:9" x14ac:dyDescent="0.2">
      <c r="A21" s="2">
        <v>40298</v>
      </c>
      <c r="B21" s="4"/>
      <c r="C21" s="13">
        <v>-25.96</v>
      </c>
      <c r="D21" s="3">
        <f t="shared" si="1"/>
        <v>2915.4399999999996</v>
      </c>
      <c r="E21" s="5" t="s">
        <v>110</v>
      </c>
      <c r="F21" s="5" t="s">
        <v>111</v>
      </c>
      <c r="G21" s="1" t="s">
        <v>30</v>
      </c>
      <c r="H21" s="5" t="s">
        <v>106</v>
      </c>
    </row>
    <row r="22" spans="1:9" x14ac:dyDescent="0.2">
      <c r="A22" s="2">
        <v>40299</v>
      </c>
      <c r="B22" s="4"/>
      <c r="C22" s="13">
        <v>-130</v>
      </c>
      <c r="D22" s="3">
        <f t="shared" si="1"/>
        <v>2785.4399999999996</v>
      </c>
      <c r="E22" s="5" t="s">
        <v>112</v>
      </c>
      <c r="F22" s="5" t="s">
        <v>113</v>
      </c>
      <c r="G22" s="1" t="s">
        <v>30</v>
      </c>
      <c r="H22" s="5" t="s">
        <v>106</v>
      </c>
    </row>
    <row r="23" spans="1:9" x14ac:dyDescent="0.2">
      <c r="A23" s="2">
        <v>40299</v>
      </c>
      <c r="B23" s="4"/>
      <c r="C23" s="13">
        <v>-255</v>
      </c>
      <c r="D23" s="3">
        <f t="shared" si="1"/>
        <v>2530.4399999999996</v>
      </c>
      <c r="E23" s="5" t="s">
        <v>98</v>
      </c>
      <c r="F23" s="5" t="s">
        <v>109</v>
      </c>
      <c r="G23" s="1" t="s">
        <v>30</v>
      </c>
      <c r="H23" s="5" t="s">
        <v>106</v>
      </c>
    </row>
    <row r="24" spans="1:9" x14ac:dyDescent="0.2">
      <c r="A24" s="2">
        <v>40299</v>
      </c>
      <c r="B24" s="4"/>
      <c r="C24" s="13">
        <v>-230.03</v>
      </c>
      <c r="D24" s="3">
        <f t="shared" si="1"/>
        <v>2300.4099999999994</v>
      </c>
      <c r="E24" s="5" t="s">
        <v>99</v>
      </c>
      <c r="F24" s="5" t="s">
        <v>114</v>
      </c>
      <c r="G24" s="1" t="s">
        <v>30</v>
      </c>
      <c r="H24" s="5" t="s">
        <v>106</v>
      </c>
    </row>
    <row r="25" spans="1:9" x14ac:dyDescent="0.2">
      <c r="A25" s="2">
        <v>40299</v>
      </c>
      <c r="B25" s="4"/>
      <c r="C25" s="13">
        <v>-3.95</v>
      </c>
      <c r="D25" s="3">
        <f t="shared" si="1"/>
        <v>2296.4599999999996</v>
      </c>
      <c r="E25" s="5" t="s">
        <v>66</v>
      </c>
      <c r="F25" s="5" t="s">
        <v>100</v>
      </c>
      <c r="G25" s="1" t="s">
        <v>237</v>
      </c>
    </row>
    <row r="26" spans="1:9" x14ac:dyDescent="0.2">
      <c r="A26" s="2">
        <v>40300</v>
      </c>
      <c r="B26" s="4"/>
      <c r="C26" s="13">
        <v>-75.819999999999993</v>
      </c>
      <c r="D26" s="3">
        <f t="shared" si="1"/>
        <v>2220.6399999999994</v>
      </c>
      <c r="E26" s="5" t="s">
        <v>97</v>
      </c>
      <c r="F26" s="5" t="s">
        <v>115</v>
      </c>
      <c r="G26" s="1" t="s">
        <v>30</v>
      </c>
      <c r="H26" s="5" t="s">
        <v>106</v>
      </c>
    </row>
    <row r="27" spans="1:9" x14ac:dyDescent="0.2">
      <c r="A27" s="2">
        <v>40301</v>
      </c>
      <c r="B27" s="4"/>
      <c r="C27" s="13">
        <v>-109.77</v>
      </c>
      <c r="D27" s="3">
        <f t="shared" si="1"/>
        <v>2110.8699999999994</v>
      </c>
      <c r="E27" s="5" t="s">
        <v>55</v>
      </c>
      <c r="F27" s="5" t="s">
        <v>116</v>
      </c>
      <c r="G27" s="1" t="s">
        <v>30</v>
      </c>
      <c r="H27" s="5" t="s">
        <v>106</v>
      </c>
    </row>
    <row r="28" spans="1:9" x14ac:dyDescent="0.2">
      <c r="A28" s="2">
        <v>40308</v>
      </c>
      <c r="B28" s="4"/>
      <c r="C28" s="13">
        <v>-399.4</v>
      </c>
      <c r="D28" s="3">
        <f t="shared" si="1"/>
        <v>1711.4699999999993</v>
      </c>
      <c r="E28" s="5" t="s">
        <v>11</v>
      </c>
      <c r="F28" s="5" t="s">
        <v>12</v>
      </c>
      <c r="G28" s="1" t="s">
        <v>30</v>
      </c>
      <c r="H28" s="5" t="s">
        <v>106</v>
      </c>
      <c r="I28" s="5" t="s">
        <v>105</v>
      </c>
    </row>
    <row r="29" spans="1:9" s="37" customFormat="1" x14ac:dyDescent="0.2">
      <c r="A29" s="43">
        <v>40308</v>
      </c>
      <c r="B29" s="34">
        <v>3709.55</v>
      </c>
      <c r="C29" s="34"/>
      <c r="D29" s="44">
        <f t="shared" ref="D29:D75" si="2">D28+C29+B29</f>
        <v>5421.0199999999995</v>
      </c>
      <c r="E29" s="45" t="s">
        <v>102</v>
      </c>
      <c r="F29" s="45" t="s">
        <v>101</v>
      </c>
      <c r="G29" s="36" t="s">
        <v>31</v>
      </c>
      <c r="H29" s="45" t="s">
        <v>103</v>
      </c>
      <c r="I29" s="45" t="s">
        <v>188</v>
      </c>
    </row>
    <row r="30" spans="1:9" x14ac:dyDescent="0.2">
      <c r="A30" s="2">
        <v>40312</v>
      </c>
      <c r="B30" s="4"/>
      <c r="C30" s="13">
        <v>-190</v>
      </c>
      <c r="D30" s="44">
        <f t="shared" si="2"/>
        <v>5231.0199999999995</v>
      </c>
      <c r="E30" s="5" t="s">
        <v>98</v>
      </c>
      <c r="F30" s="5" t="s">
        <v>232</v>
      </c>
      <c r="G30" s="1" t="s">
        <v>30</v>
      </c>
      <c r="H30" s="5" t="s">
        <v>106</v>
      </c>
    </row>
    <row r="31" spans="1:9" x14ac:dyDescent="0.2">
      <c r="A31" s="2">
        <v>40313</v>
      </c>
      <c r="B31" s="4"/>
      <c r="C31" s="13">
        <v>-25.67</v>
      </c>
      <c r="D31" s="44">
        <f t="shared" si="2"/>
        <v>5205.3499999999995</v>
      </c>
      <c r="E31" s="5" t="s">
        <v>110</v>
      </c>
      <c r="F31" s="5" t="s">
        <v>229</v>
      </c>
      <c r="G31" s="1" t="s">
        <v>30</v>
      </c>
      <c r="H31" s="5" t="s">
        <v>106</v>
      </c>
    </row>
    <row r="32" spans="1:9" x14ac:dyDescent="0.2">
      <c r="A32" s="2">
        <v>40317</v>
      </c>
      <c r="B32" s="4"/>
      <c r="C32" s="13">
        <v>-104.15</v>
      </c>
      <c r="D32" s="44">
        <f t="shared" si="2"/>
        <v>5101.2</v>
      </c>
      <c r="E32" s="5" t="s">
        <v>13</v>
      </c>
      <c r="F32" s="5" t="s">
        <v>14</v>
      </c>
      <c r="G32" s="1" t="s">
        <v>30</v>
      </c>
      <c r="H32" s="5" t="s">
        <v>106</v>
      </c>
      <c r="I32" s="5" t="s">
        <v>189</v>
      </c>
    </row>
    <row r="33" spans="1:9" x14ac:dyDescent="0.2">
      <c r="A33" s="2">
        <v>40317</v>
      </c>
      <c r="B33" s="4"/>
      <c r="C33" s="13">
        <v>-223.98</v>
      </c>
      <c r="D33" s="44">
        <f t="shared" si="2"/>
        <v>4877.22</v>
      </c>
      <c r="E33" s="5" t="s">
        <v>13</v>
      </c>
      <c r="F33" s="5" t="s">
        <v>14</v>
      </c>
      <c r="G33" s="1" t="s">
        <v>30</v>
      </c>
      <c r="H33" s="5" t="s">
        <v>106</v>
      </c>
      <c r="I33" s="5" t="s">
        <v>190</v>
      </c>
    </row>
    <row r="34" spans="1:9" x14ac:dyDescent="0.2">
      <c r="A34" s="2">
        <v>40323</v>
      </c>
      <c r="B34" s="4"/>
      <c r="C34" s="13">
        <v>-90</v>
      </c>
      <c r="D34" s="44">
        <f t="shared" si="2"/>
        <v>4787.22</v>
      </c>
      <c r="E34" s="5" t="s">
        <v>55</v>
      </c>
      <c r="F34" s="5" t="s">
        <v>116</v>
      </c>
      <c r="G34" s="1" t="s">
        <v>30</v>
      </c>
      <c r="H34" s="5" t="s">
        <v>106</v>
      </c>
    </row>
    <row r="35" spans="1:9" x14ac:dyDescent="0.2">
      <c r="A35" s="2">
        <v>40325</v>
      </c>
      <c r="B35" s="4"/>
      <c r="C35" s="13">
        <v>-65.89</v>
      </c>
      <c r="D35" s="44">
        <f t="shared" si="2"/>
        <v>4721.33</v>
      </c>
      <c r="E35" s="5" t="s">
        <v>97</v>
      </c>
      <c r="F35" s="5" t="s">
        <v>231</v>
      </c>
      <c r="G35" s="1" t="s">
        <v>30</v>
      </c>
      <c r="H35" s="5" t="s">
        <v>106</v>
      </c>
    </row>
    <row r="36" spans="1:9" x14ac:dyDescent="0.2">
      <c r="A36" s="2">
        <v>40325</v>
      </c>
      <c r="B36" s="4"/>
      <c r="C36" s="13">
        <v>-33.49</v>
      </c>
      <c r="D36" s="44">
        <f t="shared" si="2"/>
        <v>4687.84</v>
      </c>
      <c r="E36" s="5" t="s">
        <v>97</v>
      </c>
      <c r="F36" s="5"/>
      <c r="G36" s="1" t="s">
        <v>30</v>
      </c>
      <c r="H36" s="51" t="s">
        <v>192</v>
      </c>
    </row>
    <row r="37" spans="1:9" x14ac:dyDescent="0.2">
      <c r="A37" s="2">
        <v>40326</v>
      </c>
      <c r="B37" s="4"/>
      <c r="C37" s="13">
        <v>-190</v>
      </c>
      <c r="D37" s="44">
        <f t="shared" si="2"/>
        <v>4497.84</v>
      </c>
      <c r="E37" s="5" t="s">
        <v>98</v>
      </c>
      <c r="F37" s="5" t="s">
        <v>232</v>
      </c>
      <c r="G37" s="1" t="s">
        <v>30</v>
      </c>
      <c r="H37" s="5" t="s">
        <v>106</v>
      </c>
    </row>
    <row r="38" spans="1:9" x14ac:dyDescent="0.2">
      <c r="A38" s="2">
        <v>40327</v>
      </c>
      <c r="C38" s="13">
        <v>-79.98</v>
      </c>
      <c r="D38" s="44">
        <f t="shared" si="2"/>
        <v>4417.8600000000006</v>
      </c>
      <c r="E38" s="5" t="s">
        <v>99</v>
      </c>
      <c r="F38" s="5" t="s">
        <v>116</v>
      </c>
      <c r="G38" s="1" t="s">
        <v>30</v>
      </c>
      <c r="H38" s="5" t="s">
        <v>106</v>
      </c>
    </row>
    <row r="39" spans="1:9" x14ac:dyDescent="0.2">
      <c r="A39" s="2">
        <v>40330</v>
      </c>
      <c r="C39" s="13">
        <v>-6.05</v>
      </c>
      <c r="D39" s="44">
        <f t="shared" si="2"/>
        <v>4411.8100000000004</v>
      </c>
      <c r="E39" s="5" t="s">
        <v>66</v>
      </c>
      <c r="F39" s="5" t="s">
        <v>193</v>
      </c>
      <c r="G39" s="1" t="s">
        <v>237</v>
      </c>
      <c r="H39" s="51"/>
    </row>
    <row r="40" spans="1:9" s="37" customFormat="1" x14ac:dyDescent="0.2">
      <c r="A40" s="43">
        <v>40336</v>
      </c>
      <c r="B40" s="34">
        <v>1471.2</v>
      </c>
      <c r="C40" s="34"/>
      <c r="D40" s="44">
        <f t="shared" si="2"/>
        <v>5883.01</v>
      </c>
      <c r="E40" s="45" t="s">
        <v>102</v>
      </c>
      <c r="F40" s="45" t="s">
        <v>101</v>
      </c>
      <c r="G40" s="36" t="s">
        <v>31</v>
      </c>
      <c r="H40" s="45" t="s">
        <v>183</v>
      </c>
      <c r="I40" s="45"/>
    </row>
    <row r="41" spans="1:9" x14ac:dyDescent="0.2">
      <c r="A41" s="2">
        <v>40340</v>
      </c>
      <c r="B41" s="4"/>
      <c r="C41" s="13">
        <v>-39.950000000000003</v>
      </c>
      <c r="D41" s="44">
        <f t="shared" si="2"/>
        <v>5843.06</v>
      </c>
      <c r="E41" s="5" t="s">
        <v>97</v>
      </c>
      <c r="F41" s="5"/>
      <c r="G41" s="1" t="s">
        <v>30</v>
      </c>
      <c r="H41" s="51" t="s">
        <v>192</v>
      </c>
    </row>
    <row r="42" spans="1:9" x14ac:dyDescent="0.2">
      <c r="A42" s="2">
        <v>40342</v>
      </c>
      <c r="B42" s="4"/>
      <c r="C42" s="13">
        <v>-160</v>
      </c>
      <c r="D42" s="44">
        <f t="shared" si="2"/>
        <v>5683.06</v>
      </c>
      <c r="E42" s="5" t="s">
        <v>191</v>
      </c>
      <c r="F42" s="5"/>
      <c r="G42" s="1" t="s">
        <v>237</v>
      </c>
      <c r="H42" s="51"/>
    </row>
    <row r="43" spans="1:9" x14ac:dyDescent="0.2">
      <c r="A43" s="2">
        <v>40344</v>
      </c>
      <c r="B43" s="4">
        <v>160</v>
      </c>
      <c r="C43" s="13"/>
      <c r="D43" s="44">
        <f t="shared" si="2"/>
        <v>5843.06</v>
      </c>
      <c r="E43" s="5" t="s">
        <v>194</v>
      </c>
      <c r="F43" s="5"/>
      <c r="G43" s="1" t="s">
        <v>237</v>
      </c>
      <c r="H43" s="51"/>
    </row>
    <row r="44" spans="1:9" x14ac:dyDescent="0.2">
      <c r="A44" s="2">
        <v>40344</v>
      </c>
      <c r="B44" s="4"/>
      <c r="C44" s="13">
        <v>-104.15</v>
      </c>
      <c r="D44" s="44">
        <f t="shared" si="2"/>
        <v>5738.9100000000008</v>
      </c>
      <c r="E44" s="5" t="s">
        <v>13</v>
      </c>
      <c r="F44" s="5" t="s">
        <v>14</v>
      </c>
      <c r="G44" s="1" t="s">
        <v>30</v>
      </c>
      <c r="H44" s="5" t="s">
        <v>106</v>
      </c>
      <c r="I44" s="5" t="s">
        <v>195</v>
      </c>
    </row>
    <row r="45" spans="1:9" s="37" customFormat="1" x14ac:dyDescent="0.2">
      <c r="A45" s="43">
        <v>40344</v>
      </c>
      <c r="B45" s="34">
        <v>752.75</v>
      </c>
      <c r="C45" s="13"/>
      <c r="D45" s="44">
        <f t="shared" si="2"/>
        <v>6491.6600000000008</v>
      </c>
      <c r="E45" s="45" t="s">
        <v>102</v>
      </c>
      <c r="F45" s="45" t="s">
        <v>101</v>
      </c>
      <c r="G45" s="36" t="s">
        <v>31</v>
      </c>
      <c r="H45" s="45" t="s">
        <v>182</v>
      </c>
      <c r="I45" s="45"/>
    </row>
    <row r="46" spans="1:9" x14ac:dyDescent="0.2">
      <c r="A46" s="2">
        <v>40345</v>
      </c>
      <c r="C46" s="13">
        <v>-58.2</v>
      </c>
      <c r="D46" s="44">
        <f t="shared" si="2"/>
        <v>6433.4600000000009</v>
      </c>
      <c r="E46" s="5" t="s">
        <v>55</v>
      </c>
      <c r="F46" s="5" t="s">
        <v>116</v>
      </c>
      <c r="G46" s="1" t="s">
        <v>30</v>
      </c>
      <c r="H46" s="5" t="s">
        <v>106</v>
      </c>
      <c r="I46" s="5" t="s">
        <v>230</v>
      </c>
    </row>
    <row r="47" spans="1:9" x14ac:dyDescent="0.2">
      <c r="A47" s="2">
        <v>40347</v>
      </c>
      <c r="C47" s="13">
        <v>-28.58</v>
      </c>
      <c r="D47" s="44">
        <f t="shared" si="2"/>
        <v>6404.880000000001</v>
      </c>
      <c r="E47" s="5" t="s">
        <v>97</v>
      </c>
      <c r="F47" s="5"/>
      <c r="G47" s="1" t="s">
        <v>30</v>
      </c>
      <c r="H47" s="51" t="s">
        <v>192</v>
      </c>
    </row>
    <row r="48" spans="1:9" s="37" customFormat="1" x14ac:dyDescent="0.2">
      <c r="A48" s="43">
        <v>40349</v>
      </c>
      <c r="B48" s="34"/>
      <c r="C48" s="52">
        <v>-50</v>
      </c>
      <c r="D48" s="44">
        <f t="shared" si="2"/>
        <v>6354.880000000001</v>
      </c>
      <c r="E48" s="45" t="s">
        <v>164</v>
      </c>
      <c r="F48" s="45" t="s">
        <v>196</v>
      </c>
      <c r="G48" s="36" t="s">
        <v>30</v>
      </c>
      <c r="H48" s="45" t="s">
        <v>106</v>
      </c>
      <c r="I48" s="45"/>
    </row>
    <row r="49" spans="1:9" s="37" customFormat="1" x14ac:dyDescent="0.2">
      <c r="A49" s="43">
        <v>40351</v>
      </c>
      <c r="B49" s="34">
        <v>7</v>
      </c>
      <c r="C49" s="34"/>
      <c r="D49" s="44">
        <f t="shared" si="2"/>
        <v>6361.880000000001</v>
      </c>
      <c r="E49" s="45" t="s">
        <v>197</v>
      </c>
      <c r="F49" s="45"/>
      <c r="G49" s="36" t="s">
        <v>31</v>
      </c>
      <c r="H49" s="45"/>
      <c r="I49" s="45"/>
    </row>
    <row r="50" spans="1:9" s="37" customFormat="1" x14ac:dyDescent="0.2">
      <c r="A50" s="43">
        <v>40351</v>
      </c>
      <c r="B50" s="34">
        <v>383.3</v>
      </c>
      <c r="C50" s="34"/>
      <c r="D50" s="44">
        <f t="shared" si="2"/>
        <v>6745.1800000000012</v>
      </c>
      <c r="E50" s="45" t="s">
        <v>102</v>
      </c>
      <c r="F50" s="45" t="s">
        <v>101</v>
      </c>
      <c r="G50" s="36" t="s">
        <v>31</v>
      </c>
      <c r="H50" s="45" t="s">
        <v>163</v>
      </c>
      <c r="I50" s="45"/>
    </row>
    <row r="51" spans="1:9" s="37" customFormat="1" x14ac:dyDescent="0.2">
      <c r="A51" s="43">
        <v>40351</v>
      </c>
      <c r="B51" s="34">
        <v>50</v>
      </c>
      <c r="C51" s="34"/>
      <c r="D51" s="44">
        <f t="shared" si="2"/>
        <v>6795.1800000000012</v>
      </c>
      <c r="E51" s="45" t="s">
        <v>102</v>
      </c>
      <c r="F51" s="45" t="s">
        <v>101</v>
      </c>
      <c r="G51" s="36" t="s">
        <v>31</v>
      </c>
      <c r="H51" s="45" t="s">
        <v>241</v>
      </c>
      <c r="I51" s="45" t="s">
        <v>184</v>
      </c>
    </row>
    <row r="52" spans="1:9" s="37" customFormat="1" x14ac:dyDescent="0.2">
      <c r="A52" s="43">
        <v>40352</v>
      </c>
      <c r="B52" s="34"/>
      <c r="C52" s="52">
        <v>-550.29999999999995</v>
      </c>
      <c r="D52" s="44">
        <f t="shared" si="2"/>
        <v>6244.880000000001</v>
      </c>
      <c r="E52" s="45" t="s">
        <v>198</v>
      </c>
      <c r="F52" s="45" t="s">
        <v>199</v>
      </c>
      <c r="G52" s="36" t="s">
        <v>30</v>
      </c>
      <c r="H52" s="45" t="s">
        <v>106</v>
      </c>
      <c r="I52" s="47" t="s">
        <v>172</v>
      </c>
    </row>
    <row r="53" spans="1:9" s="37" customFormat="1" x14ac:dyDescent="0.2">
      <c r="A53" s="43">
        <v>40354</v>
      </c>
      <c r="B53" s="34"/>
      <c r="C53" s="52">
        <v>-138.01</v>
      </c>
      <c r="D53" s="44">
        <f t="shared" si="2"/>
        <v>6106.8700000000008</v>
      </c>
      <c r="E53" s="5" t="s">
        <v>97</v>
      </c>
      <c r="F53" s="5"/>
      <c r="G53" s="1" t="s">
        <v>30</v>
      </c>
      <c r="H53" s="51" t="s">
        <v>192</v>
      </c>
      <c r="I53" s="46"/>
    </row>
    <row r="54" spans="1:9" s="37" customFormat="1" x14ac:dyDescent="0.2">
      <c r="A54" s="43">
        <v>40355</v>
      </c>
      <c r="B54" s="34"/>
      <c r="C54" s="52">
        <v>-95.46</v>
      </c>
      <c r="D54" s="44">
        <f t="shared" si="2"/>
        <v>6011.4100000000008</v>
      </c>
      <c r="E54" s="5" t="s">
        <v>99</v>
      </c>
      <c r="F54" s="5"/>
      <c r="G54" s="1" t="s">
        <v>30</v>
      </c>
      <c r="H54" s="51" t="s">
        <v>192</v>
      </c>
      <c r="I54" s="46"/>
    </row>
    <row r="55" spans="1:9" s="37" customFormat="1" x14ac:dyDescent="0.2">
      <c r="A55" s="43">
        <v>40358</v>
      </c>
      <c r="B55" s="34">
        <v>898.9</v>
      </c>
      <c r="C55" s="34"/>
      <c r="D55" s="44">
        <f t="shared" si="2"/>
        <v>6910.31</v>
      </c>
      <c r="E55" s="45" t="s">
        <v>102</v>
      </c>
      <c r="F55" s="45" t="s">
        <v>101</v>
      </c>
      <c r="G55" s="36" t="s">
        <v>31</v>
      </c>
      <c r="H55" s="45" t="s">
        <v>233</v>
      </c>
      <c r="I55" s="45" t="s">
        <v>205</v>
      </c>
    </row>
    <row r="56" spans="1:9" s="37" customFormat="1" x14ac:dyDescent="0.2">
      <c r="A56" s="43">
        <v>40360</v>
      </c>
      <c r="B56" s="34"/>
      <c r="C56" s="52">
        <v>-1.1499999999999999</v>
      </c>
      <c r="D56" s="44">
        <f t="shared" si="2"/>
        <v>6909.1600000000008</v>
      </c>
      <c r="E56" s="45" t="s">
        <v>66</v>
      </c>
      <c r="F56" s="45" t="s">
        <v>236</v>
      </c>
      <c r="G56" s="36" t="s">
        <v>237</v>
      </c>
      <c r="H56" s="45"/>
      <c r="I56" s="45"/>
    </row>
    <row r="57" spans="1:9" s="37" customFormat="1" x14ac:dyDescent="0.2">
      <c r="A57" s="43">
        <v>40361</v>
      </c>
      <c r="B57" s="34"/>
      <c r="C57" s="52">
        <v>-425</v>
      </c>
      <c r="D57" s="44">
        <f t="shared" si="2"/>
        <v>6484.1600000000008</v>
      </c>
      <c r="E57" s="45"/>
      <c r="F57" s="45"/>
      <c r="G57" s="1" t="s">
        <v>30</v>
      </c>
      <c r="H57" s="51" t="s">
        <v>192</v>
      </c>
      <c r="I57" s="45" t="s">
        <v>238</v>
      </c>
    </row>
    <row r="58" spans="1:9" x14ac:dyDescent="0.2">
      <c r="A58" s="43">
        <v>40361</v>
      </c>
      <c r="B58" s="34"/>
      <c r="C58" s="52">
        <v>-433.55</v>
      </c>
      <c r="D58" s="44">
        <f t="shared" si="2"/>
        <v>6050.6100000000006</v>
      </c>
      <c r="E58" s="5" t="s">
        <v>11</v>
      </c>
      <c r="F58" s="5" t="s">
        <v>12</v>
      </c>
      <c r="G58" s="1" t="s">
        <v>30</v>
      </c>
      <c r="H58" s="5" t="s">
        <v>106</v>
      </c>
      <c r="I58" s="45" t="s">
        <v>239</v>
      </c>
    </row>
    <row r="59" spans="1:9" x14ac:dyDescent="0.2">
      <c r="A59" s="43">
        <v>40371</v>
      </c>
      <c r="B59" s="34">
        <v>584.04999999999995</v>
      </c>
      <c r="C59" s="52"/>
      <c r="D59" s="44">
        <f t="shared" si="2"/>
        <v>6634.6600000000008</v>
      </c>
      <c r="E59" s="45"/>
      <c r="F59" s="45"/>
      <c r="G59" s="36" t="s">
        <v>31</v>
      </c>
      <c r="H59" s="45" t="s">
        <v>240</v>
      </c>
    </row>
    <row r="60" spans="1:9" x14ac:dyDescent="0.2">
      <c r="A60" s="43">
        <v>40379</v>
      </c>
      <c r="B60" s="34">
        <v>140.19999999999999</v>
      </c>
      <c r="C60" s="52"/>
      <c r="D60" s="44">
        <f t="shared" si="2"/>
        <v>6774.8600000000006</v>
      </c>
      <c r="E60" s="45"/>
      <c r="F60" s="45"/>
      <c r="G60" s="36" t="s">
        <v>31</v>
      </c>
      <c r="H60" s="45" t="s">
        <v>243</v>
      </c>
    </row>
    <row r="61" spans="1:9" s="37" customFormat="1" x14ac:dyDescent="0.2">
      <c r="A61" s="60">
        <v>40379</v>
      </c>
      <c r="B61" s="34"/>
      <c r="C61" s="52">
        <v>-210</v>
      </c>
      <c r="D61" s="44">
        <f t="shared" si="2"/>
        <v>6564.8600000000006</v>
      </c>
      <c r="E61" s="35" t="s">
        <v>234</v>
      </c>
      <c r="F61" s="35" t="s">
        <v>235</v>
      </c>
      <c r="G61" s="63" t="s">
        <v>30</v>
      </c>
      <c r="H61" s="54" t="s">
        <v>242</v>
      </c>
      <c r="I61" s="45"/>
    </row>
    <row r="62" spans="1:9" s="37" customFormat="1" x14ac:dyDescent="0.2">
      <c r="A62" s="43">
        <v>40382</v>
      </c>
      <c r="B62" s="34"/>
      <c r="C62" s="52">
        <v>-148.53</v>
      </c>
      <c r="D62" s="44">
        <f t="shared" si="2"/>
        <v>6416.3300000000008</v>
      </c>
      <c r="E62" s="5" t="s">
        <v>99</v>
      </c>
      <c r="F62" s="36"/>
      <c r="G62" s="36" t="s">
        <v>30</v>
      </c>
      <c r="H62" s="51" t="s">
        <v>192</v>
      </c>
      <c r="I62" s="45"/>
    </row>
    <row r="63" spans="1:9" x14ac:dyDescent="0.2">
      <c r="A63" s="2">
        <v>40397</v>
      </c>
      <c r="B63" s="4">
        <v>736.25</v>
      </c>
      <c r="C63" s="4"/>
      <c r="D63" s="44">
        <f t="shared" si="2"/>
        <v>7152.5800000000008</v>
      </c>
      <c r="E63" s="1"/>
      <c r="G63" s="1" t="s">
        <v>31</v>
      </c>
      <c r="H63" s="5" t="s">
        <v>256</v>
      </c>
    </row>
    <row r="64" spans="1:9" x14ac:dyDescent="0.2">
      <c r="A64" s="2">
        <v>40397</v>
      </c>
      <c r="B64" s="4"/>
      <c r="C64" s="13">
        <v>-150</v>
      </c>
      <c r="D64" s="44">
        <f t="shared" si="2"/>
        <v>7002.5800000000008</v>
      </c>
      <c r="E64" s="5" t="s">
        <v>255</v>
      </c>
      <c r="G64" s="36" t="s">
        <v>30</v>
      </c>
      <c r="H64" s="51" t="s">
        <v>192</v>
      </c>
    </row>
    <row r="65" spans="1:9" x14ac:dyDescent="0.2">
      <c r="A65" s="2">
        <v>40401</v>
      </c>
      <c r="B65" s="4"/>
      <c r="C65" s="13">
        <v>-104.15</v>
      </c>
      <c r="D65" s="44">
        <f t="shared" si="2"/>
        <v>6898.4300000000012</v>
      </c>
      <c r="E65" s="1"/>
      <c r="F65" s="45" t="s">
        <v>257</v>
      </c>
      <c r="G65" s="36" t="s">
        <v>30</v>
      </c>
      <c r="H65" s="51" t="s">
        <v>192</v>
      </c>
      <c r="I65" s="45" t="s">
        <v>257</v>
      </c>
    </row>
    <row r="66" spans="1:9" x14ac:dyDescent="0.2">
      <c r="A66" s="2">
        <v>40401</v>
      </c>
      <c r="B66" s="4"/>
      <c r="C66" s="13">
        <v>-347.15</v>
      </c>
      <c r="D66" s="44">
        <f t="shared" si="2"/>
        <v>6551.2800000000016</v>
      </c>
      <c r="E66" s="1"/>
      <c r="F66" s="45" t="s">
        <v>258</v>
      </c>
      <c r="G66" s="36" t="s">
        <v>30</v>
      </c>
      <c r="H66" s="51" t="s">
        <v>192</v>
      </c>
      <c r="I66" s="45" t="s">
        <v>258</v>
      </c>
    </row>
    <row r="67" spans="1:9" s="37" customFormat="1" x14ac:dyDescent="0.2">
      <c r="A67" s="43">
        <v>40401</v>
      </c>
      <c r="B67" s="34">
        <v>315</v>
      </c>
      <c r="C67" s="52"/>
      <c r="D67" s="44">
        <f t="shared" si="2"/>
        <v>6866.2800000000016</v>
      </c>
      <c r="E67" s="36"/>
      <c r="F67" s="36"/>
      <c r="G67" s="36" t="s">
        <v>31</v>
      </c>
      <c r="H67" s="45" t="s">
        <v>259</v>
      </c>
      <c r="I67" s="45"/>
    </row>
    <row r="68" spans="1:9" s="37" customFormat="1" x14ac:dyDescent="0.2">
      <c r="A68" s="43">
        <v>40408</v>
      </c>
      <c r="B68" s="34"/>
      <c r="C68" s="52">
        <v>-56</v>
      </c>
      <c r="D68" s="44">
        <f t="shared" si="2"/>
        <v>6810.2800000000016</v>
      </c>
      <c r="E68" s="45" t="s">
        <v>269</v>
      </c>
      <c r="F68" s="36"/>
      <c r="G68" s="36" t="s">
        <v>30</v>
      </c>
      <c r="H68" s="45"/>
      <c r="I68" s="45"/>
    </row>
    <row r="69" spans="1:9" s="37" customFormat="1" x14ac:dyDescent="0.2">
      <c r="A69" s="43">
        <v>40408</v>
      </c>
      <c r="B69" s="34"/>
      <c r="C69" s="52">
        <v>-100</v>
      </c>
      <c r="D69" s="44">
        <f t="shared" si="2"/>
        <v>6710.2800000000016</v>
      </c>
      <c r="E69" s="45" t="s">
        <v>270</v>
      </c>
      <c r="F69" s="36"/>
      <c r="G69" s="36" t="s">
        <v>30</v>
      </c>
      <c r="H69" s="45"/>
      <c r="I69" s="45"/>
    </row>
    <row r="70" spans="1:9" s="37" customFormat="1" x14ac:dyDescent="0.2">
      <c r="A70" s="43">
        <v>40413</v>
      </c>
      <c r="B70" s="34">
        <v>618.29999999999995</v>
      </c>
      <c r="C70" s="52"/>
      <c r="D70" s="44">
        <f t="shared" si="2"/>
        <v>7328.5800000000017</v>
      </c>
      <c r="E70" s="36"/>
      <c r="F70" s="36"/>
      <c r="G70" s="36" t="s">
        <v>31</v>
      </c>
      <c r="H70" s="45" t="s">
        <v>102</v>
      </c>
      <c r="I70" s="45"/>
    </row>
    <row r="71" spans="1:9" s="37" customFormat="1" x14ac:dyDescent="0.2">
      <c r="A71" s="43">
        <v>40417</v>
      </c>
      <c r="B71" s="34"/>
      <c r="C71" s="52">
        <v>-40</v>
      </c>
      <c r="D71" s="44">
        <f>D70+C71+B71</f>
        <v>7288.5800000000017</v>
      </c>
      <c r="E71" s="36"/>
      <c r="F71" s="36"/>
      <c r="G71" s="36" t="s">
        <v>30</v>
      </c>
      <c r="H71" s="45"/>
      <c r="I71" s="45" t="s">
        <v>271</v>
      </c>
    </row>
    <row r="72" spans="1:9" x14ac:dyDescent="0.2">
      <c r="A72" s="2">
        <v>40418</v>
      </c>
      <c r="B72" s="4">
        <v>26</v>
      </c>
      <c r="C72" s="13"/>
      <c r="D72" s="44">
        <f>D71+C72+B72</f>
        <v>7314.5800000000017</v>
      </c>
      <c r="E72" s="5" t="s">
        <v>262</v>
      </c>
      <c r="G72" s="1" t="s">
        <v>31</v>
      </c>
    </row>
    <row r="73" spans="1:9" x14ac:dyDescent="0.2">
      <c r="A73" s="43">
        <v>40418</v>
      </c>
      <c r="B73" s="34">
        <v>719.25</v>
      </c>
      <c r="C73" s="52"/>
      <c r="D73" s="44">
        <f>D72+C73+B73</f>
        <v>8033.8300000000017</v>
      </c>
      <c r="E73" s="45" t="s">
        <v>264</v>
      </c>
      <c r="F73" s="36"/>
      <c r="G73" s="36" t="s">
        <v>31</v>
      </c>
      <c r="H73" s="45" t="s">
        <v>265</v>
      </c>
      <c r="I73" s="5" t="s">
        <v>266</v>
      </c>
    </row>
    <row r="74" spans="1:9" s="37" customFormat="1" x14ac:dyDescent="0.2">
      <c r="A74" s="43">
        <v>40424</v>
      </c>
      <c r="B74" s="34"/>
      <c r="C74" s="52">
        <v>-54</v>
      </c>
      <c r="D74" s="44">
        <f>D73+C74+B74</f>
        <v>7979.8300000000017</v>
      </c>
      <c r="E74" s="36"/>
      <c r="F74" s="36"/>
      <c r="G74" s="36" t="s">
        <v>30</v>
      </c>
      <c r="H74" s="36"/>
      <c r="I74" s="45" t="s">
        <v>272</v>
      </c>
    </row>
    <row r="75" spans="1:9" x14ac:dyDescent="0.2">
      <c r="A75" s="2">
        <v>40451</v>
      </c>
      <c r="B75" s="4">
        <v>3.95</v>
      </c>
      <c r="C75" s="13"/>
      <c r="D75" s="44">
        <f t="shared" si="2"/>
        <v>7983.7800000000016</v>
      </c>
      <c r="E75" s="5" t="s">
        <v>66</v>
      </c>
      <c r="F75" s="5" t="s">
        <v>273</v>
      </c>
      <c r="G75" s="1" t="s">
        <v>237</v>
      </c>
    </row>
    <row r="76" spans="1:9" ht="13.5" thickBot="1" x14ac:dyDescent="0.25">
      <c r="A76" s="64">
        <v>40451</v>
      </c>
      <c r="B76" s="65">
        <v>1500</v>
      </c>
      <c r="C76" s="66"/>
      <c r="D76" s="67">
        <f>D75+C76+B76</f>
        <v>9483.7800000000025</v>
      </c>
      <c r="E76" s="86" t="s">
        <v>396</v>
      </c>
      <c r="F76" s="86" t="s">
        <v>397</v>
      </c>
      <c r="G76" s="87" t="s">
        <v>398</v>
      </c>
      <c r="H76" s="49" t="s">
        <v>401</v>
      </c>
    </row>
    <row r="77" spans="1:9" ht="13.5" thickTop="1" x14ac:dyDescent="0.2">
      <c r="A77" s="6" t="s">
        <v>274</v>
      </c>
      <c r="B77" s="4">
        <f>SUM(B2:B76)</f>
        <v>12567.7</v>
      </c>
      <c r="C77" s="13">
        <f>SUM(C2:C76)</f>
        <v>-7513.8899999999985</v>
      </c>
      <c r="E77" s="1"/>
    </row>
    <row r="78" spans="1:9" x14ac:dyDescent="0.2">
      <c r="B78" s="4"/>
      <c r="C78" s="13"/>
      <c r="E78" s="1"/>
    </row>
    <row r="79" spans="1:9" ht="13.5" thickBot="1" x14ac:dyDescent="0.25">
      <c r="A79" s="114"/>
      <c r="B79" s="115"/>
      <c r="C79" s="115"/>
      <c r="D79" s="116"/>
      <c r="E79" s="114"/>
      <c r="F79" s="114"/>
      <c r="G79" s="114"/>
    </row>
    <row r="80" spans="1:9" x14ac:dyDescent="0.2">
      <c r="A80" s="43">
        <v>40831</v>
      </c>
      <c r="B80" s="34">
        <v>745.25</v>
      </c>
      <c r="C80" s="52"/>
      <c r="D80" s="44">
        <f>D76+B80+C80</f>
        <v>10229.030000000002</v>
      </c>
      <c r="E80" s="118" t="s">
        <v>102</v>
      </c>
      <c r="F80" s="36"/>
      <c r="G80" s="117" t="s">
        <v>398</v>
      </c>
      <c r="H80" s="45"/>
      <c r="I80" s="45"/>
    </row>
    <row r="81" spans="1:9" x14ac:dyDescent="0.2">
      <c r="A81" s="43">
        <v>40554</v>
      </c>
      <c r="B81" s="34"/>
      <c r="C81" s="52">
        <v>-121.5</v>
      </c>
      <c r="D81" s="44">
        <f>D80+B81+C81</f>
        <v>10107.530000000002</v>
      </c>
      <c r="E81" s="16"/>
      <c r="F81" s="105" t="s">
        <v>576</v>
      </c>
      <c r="G81" s="117" t="s">
        <v>573</v>
      </c>
      <c r="H81" s="45"/>
      <c r="I81" s="45"/>
    </row>
    <row r="82" spans="1:9" x14ac:dyDescent="0.2">
      <c r="A82" s="43">
        <v>40625</v>
      </c>
      <c r="B82" s="34"/>
      <c r="C82" s="52">
        <v>-500</v>
      </c>
      <c r="D82" s="44">
        <f>D81+B82+C82</f>
        <v>9607.5300000000025</v>
      </c>
      <c r="E82" s="118" t="s">
        <v>574</v>
      </c>
      <c r="F82" s="36"/>
      <c r="G82" s="117" t="s">
        <v>573</v>
      </c>
      <c r="H82" s="45"/>
      <c r="I82" s="45"/>
    </row>
    <row r="83" spans="1:9" x14ac:dyDescent="0.2">
      <c r="A83" s="43">
        <v>40626</v>
      </c>
      <c r="B83" s="34"/>
      <c r="C83" s="52">
        <v>-165</v>
      </c>
      <c r="D83" s="44">
        <f t="shared" ref="D83:D122" si="3">D82+B83+C83</f>
        <v>9442.5300000000025</v>
      </c>
      <c r="E83" s="118" t="s">
        <v>575</v>
      </c>
      <c r="F83" s="36"/>
      <c r="G83" s="117" t="s">
        <v>573</v>
      </c>
      <c r="H83" s="45"/>
      <c r="I83" s="45"/>
    </row>
    <row r="84" spans="1:9" x14ac:dyDescent="0.2">
      <c r="A84" s="43">
        <v>40633</v>
      </c>
      <c r="B84" s="34">
        <v>5.86</v>
      </c>
      <c r="C84" s="52"/>
      <c r="D84" s="44">
        <f t="shared" si="3"/>
        <v>9448.3900000000031</v>
      </c>
      <c r="E84" s="5" t="s">
        <v>66</v>
      </c>
      <c r="F84" s="5" t="s">
        <v>273</v>
      </c>
      <c r="G84" s="117" t="s">
        <v>151</v>
      </c>
      <c r="H84" s="45"/>
      <c r="I84" s="45"/>
    </row>
    <row r="85" spans="1:9" x14ac:dyDescent="0.2">
      <c r="A85" s="43">
        <v>40637</v>
      </c>
      <c r="B85" s="34"/>
      <c r="C85" s="52">
        <v>-371.9</v>
      </c>
      <c r="D85" s="44">
        <f t="shared" si="3"/>
        <v>9076.4900000000034</v>
      </c>
      <c r="E85" s="16"/>
      <c r="F85" s="105" t="s">
        <v>577</v>
      </c>
      <c r="G85" s="117" t="s">
        <v>573</v>
      </c>
      <c r="H85" s="45"/>
      <c r="I85" s="45"/>
    </row>
    <row r="86" spans="1:9" x14ac:dyDescent="0.2">
      <c r="A86" s="43">
        <v>40637</v>
      </c>
      <c r="B86" s="34">
        <v>674.6</v>
      </c>
      <c r="C86" s="52"/>
      <c r="D86" s="44">
        <f t="shared" si="3"/>
        <v>9751.0900000000038</v>
      </c>
      <c r="E86" s="118" t="s">
        <v>102</v>
      </c>
      <c r="F86" s="36"/>
      <c r="G86" s="117" t="s">
        <v>398</v>
      </c>
      <c r="H86" s="45"/>
      <c r="I86" s="45"/>
    </row>
    <row r="87" spans="1:9" x14ac:dyDescent="0.2">
      <c r="A87" s="43">
        <v>40639</v>
      </c>
      <c r="B87" s="34"/>
      <c r="C87" s="52">
        <v>-500</v>
      </c>
      <c r="D87" s="44">
        <f t="shared" si="3"/>
        <v>9251.0900000000038</v>
      </c>
      <c r="E87" s="118" t="s">
        <v>578</v>
      </c>
      <c r="F87" s="36"/>
      <c r="G87" s="117" t="s">
        <v>573</v>
      </c>
      <c r="H87" s="45"/>
      <c r="I87" s="45"/>
    </row>
    <row r="88" spans="1:9" x14ac:dyDescent="0.2">
      <c r="A88" s="43">
        <v>40641</v>
      </c>
      <c r="B88" s="34"/>
      <c r="C88" s="52">
        <v>-102.46</v>
      </c>
      <c r="D88" s="44">
        <f t="shared" si="3"/>
        <v>9148.6300000000047</v>
      </c>
      <c r="E88" s="118" t="s">
        <v>583</v>
      </c>
      <c r="F88" s="36"/>
      <c r="G88" s="117" t="s">
        <v>573</v>
      </c>
      <c r="H88" s="45"/>
      <c r="I88" s="45"/>
    </row>
    <row r="89" spans="1:9" x14ac:dyDescent="0.2">
      <c r="A89" s="43">
        <v>40641</v>
      </c>
      <c r="B89" s="34"/>
      <c r="C89" s="52">
        <v>-112</v>
      </c>
      <c r="D89" s="44">
        <f t="shared" si="3"/>
        <v>9036.6300000000047</v>
      </c>
      <c r="E89" s="118" t="s">
        <v>584</v>
      </c>
      <c r="F89" s="36"/>
      <c r="G89" s="117" t="s">
        <v>573</v>
      </c>
      <c r="H89" s="45"/>
      <c r="I89" s="45"/>
    </row>
    <row r="90" spans="1:9" x14ac:dyDescent="0.2">
      <c r="A90" s="43">
        <v>40644</v>
      </c>
      <c r="B90" s="34"/>
      <c r="C90" s="52">
        <v>-112.86</v>
      </c>
      <c r="D90" s="44">
        <f t="shared" si="3"/>
        <v>8923.7700000000041</v>
      </c>
      <c r="E90" s="16"/>
      <c r="F90" s="105" t="s">
        <v>579</v>
      </c>
      <c r="G90" s="117" t="s">
        <v>573</v>
      </c>
      <c r="H90" s="45"/>
      <c r="I90" s="45"/>
    </row>
    <row r="91" spans="1:9" x14ac:dyDescent="0.2">
      <c r="A91" s="43">
        <v>40647</v>
      </c>
      <c r="B91" s="34"/>
      <c r="C91" s="52">
        <v>-393.4</v>
      </c>
      <c r="D91" s="44">
        <f t="shared" si="3"/>
        <v>8530.3700000000044</v>
      </c>
      <c r="E91" s="16"/>
      <c r="F91" s="105" t="s">
        <v>580</v>
      </c>
      <c r="G91" s="117" t="s">
        <v>573</v>
      </c>
      <c r="H91" s="45"/>
      <c r="I91" s="45"/>
    </row>
    <row r="92" spans="1:9" x14ac:dyDescent="0.2">
      <c r="A92" s="43">
        <v>40648</v>
      </c>
      <c r="B92" s="34"/>
      <c r="C92" s="52">
        <v>-136.41</v>
      </c>
      <c r="D92" s="44">
        <f t="shared" si="3"/>
        <v>8393.9600000000046</v>
      </c>
      <c r="E92" s="118" t="s">
        <v>585</v>
      </c>
      <c r="F92" s="36"/>
      <c r="G92" s="117" t="s">
        <v>573</v>
      </c>
      <c r="H92" s="45"/>
      <c r="I92" s="45"/>
    </row>
    <row r="93" spans="1:9" x14ac:dyDescent="0.2">
      <c r="A93" s="43">
        <v>40648</v>
      </c>
      <c r="B93" s="34"/>
      <c r="C93" s="52">
        <v>-39.53</v>
      </c>
      <c r="D93" s="44">
        <f t="shared" si="3"/>
        <v>8354.4300000000039</v>
      </c>
      <c r="E93" s="118" t="s">
        <v>583</v>
      </c>
      <c r="F93" s="36"/>
      <c r="G93" s="117" t="s">
        <v>573</v>
      </c>
      <c r="H93" s="45"/>
      <c r="I93" s="45"/>
    </row>
    <row r="94" spans="1:9" x14ac:dyDescent="0.2">
      <c r="A94" s="43">
        <v>40648</v>
      </c>
      <c r="B94" s="34"/>
      <c r="C94" s="52">
        <v>-112</v>
      </c>
      <c r="D94" s="44">
        <f t="shared" si="3"/>
        <v>8242.4300000000039</v>
      </c>
      <c r="E94" s="118" t="s">
        <v>584</v>
      </c>
      <c r="F94" s="36"/>
      <c r="G94" s="117" t="s">
        <v>573</v>
      </c>
      <c r="H94" s="45"/>
      <c r="I94" s="45"/>
    </row>
    <row r="95" spans="1:9" x14ac:dyDescent="0.2">
      <c r="A95" s="43">
        <v>40654</v>
      </c>
      <c r="B95" s="34">
        <v>849.35</v>
      </c>
      <c r="C95" s="52"/>
      <c r="D95" s="44">
        <f t="shared" si="3"/>
        <v>9091.7800000000043</v>
      </c>
      <c r="E95" s="118" t="s">
        <v>102</v>
      </c>
      <c r="F95" s="36"/>
      <c r="G95" s="117" t="s">
        <v>398</v>
      </c>
      <c r="H95" s="45"/>
      <c r="I95" s="45"/>
    </row>
    <row r="96" spans="1:9" x14ac:dyDescent="0.2">
      <c r="A96" s="43">
        <v>40664</v>
      </c>
      <c r="B96" s="34"/>
      <c r="C96" s="52">
        <v>-3.95</v>
      </c>
      <c r="D96" s="44">
        <f t="shared" si="3"/>
        <v>9087.8300000000036</v>
      </c>
      <c r="E96" s="45" t="s">
        <v>66</v>
      </c>
      <c r="F96" s="105" t="s">
        <v>581</v>
      </c>
      <c r="G96" s="117" t="s">
        <v>151</v>
      </c>
      <c r="H96" s="45"/>
      <c r="I96" s="45"/>
    </row>
    <row r="97" spans="1:9" x14ac:dyDescent="0.2">
      <c r="A97" s="43">
        <v>40675</v>
      </c>
      <c r="B97" s="34"/>
      <c r="C97" s="52">
        <v>-188.1</v>
      </c>
      <c r="D97" s="44">
        <f t="shared" si="3"/>
        <v>8899.7300000000032</v>
      </c>
      <c r="E97" s="119" t="s">
        <v>582</v>
      </c>
      <c r="F97" s="36"/>
      <c r="G97" s="117" t="s">
        <v>573</v>
      </c>
      <c r="H97" s="45"/>
      <c r="I97" s="45"/>
    </row>
    <row r="98" spans="1:9" x14ac:dyDescent="0.2">
      <c r="A98" s="43">
        <v>40681</v>
      </c>
      <c r="B98" s="34"/>
      <c r="C98" s="52">
        <v>-136</v>
      </c>
      <c r="D98" s="44">
        <f t="shared" si="3"/>
        <v>8763.7300000000032</v>
      </c>
      <c r="E98" s="118" t="s">
        <v>583</v>
      </c>
      <c r="F98" s="36"/>
      <c r="G98" s="117" t="s">
        <v>573</v>
      </c>
      <c r="H98" s="45"/>
      <c r="I98" s="45"/>
    </row>
    <row r="99" spans="1:9" x14ac:dyDescent="0.2">
      <c r="A99" s="43">
        <v>40682</v>
      </c>
      <c r="B99" s="34"/>
      <c r="C99" s="52">
        <v>-163.98</v>
      </c>
      <c r="D99" s="44">
        <f t="shared" si="3"/>
        <v>8599.7500000000036</v>
      </c>
      <c r="E99" s="118" t="s">
        <v>583</v>
      </c>
      <c r="F99" s="36"/>
      <c r="G99" s="117" t="s">
        <v>573</v>
      </c>
      <c r="H99" s="45"/>
      <c r="I99" s="45"/>
    </row>
    <row r="100" spans="1:9" x14ac:dyDescent="0.2">
      <c r="A100" s="43">
        <v>40682</v>
      </c>
      <c r="B100" s="34"/>
      <c r="C100" s="52">
        <v>-109.85</v>
      </c>
      <c r="D100" s="44">
        <f t="shared" si="3"/>
        <v>8489.9000000000033</v>
      </c>
      <c r="E100" s="118" t="s">
        <v>583</v>
      </c>
      <c r="F100" s="36"/>
      <c r="G100" s="117" t="s">
        <v>573</v>
      </c>
      <c r="H100" s="45"/>
      <c r="I100" s="45"/>
    </row>
    <row r="101" spans="1:9" x14ac:dyDescent="0.2">
      <c r="A101" s="43">
        <v>40682</v>
      </c>
      <c r="B101" s="34"/>
      <c r="C101" s="52">
        <v>-213.89</v>
      </c>
      <c r="D101" s="44">
        <f t="shared" si="3"/>
        <v>8276.0100000000039</v>
      </c>
      <c r="E101" s="118" t="s">
        <v>585</v>
      </c>
      <c r="F101" s="36"/>
      <c r="G101" s="117" t="s">
        <v>573</v>
      </c>
      <c r="H101" s="45"/>
      <c r="I101" s="45"/>
    </row>
    <row r="102" spans="1:9" x14ac:dyDescent="0.2">
      <c r="A102" s="43">
        <v>40683</v>
      </c>
      <c r="B102" s="34"/>
      <c r="C102" s="52">
        <v>-200</v>
      </c>
      <c r="D102" s="44">
        <f t="shared" si="3"/>
        <v>8076.0100000000039</v>
      </c>
      <c r="E102" s="118" t="s">
        <v>586</v>
      </c>
      <c r="F102" s="36"/>
      <c r="G102" s="117" t="s">
        <v>573</v>
      </c>
      <c r="H102" s="45"/>
      <c r="I102" s="45"/>
    </row>
    <row r="103" spans="1:9" x14ac:dyDescent="0.2">
      <c r="A103" s="43">
        <v>40683</v>
      </c>
      <c r="B103" s="34"/>
      <c r="C103" s="52">
        <v>-353.5</v>
      </c>
      <c r="D103" s="44">
        <f t="shared" si="3"/>
        <v>7722.5100000000039</v>
      </c>
      <c r="E103" s="118" t="s">
        <v>584</v>
      </c>
      <c r="F103" s="36"/>
      <c r="G103" s="117" t="s">
        <v>573</v>
      </c>
      <c r="H103" s="45"/>
      <c r="I103" s="45"/>
    </row>
    <row r="104" spans="1:9" x14ac:dyDescent="0.2">
      <c r="A104" s="43">
        <v>40686</v>
      </c>
      <c r="B104" s="34"/>
      <c r="C104" s="52">
        <v>-987.7</v>
      </c>
      <c r="D104" s="44">
        <f t="shared" si="3"/>
        <v>6734.810000000004</v>
      </c>
      <c r="E104" s="16"/>
      <c r="F104" s="105" t="s">
        <v>587</v>
      </c>
      <c r="G104" s="117" t="s">
        <v>573</v>
      </c>
      <c r="H104" s="45"/>
      <c r="I104" s="45"/>
    </row>
    <row r="105" spans="1:9" x14ac:dyDescent="0.2">
      <c r="A105" s="43">
        <v>40693</v>
      </c>
      <c r="B105" s="34">
        <v>4515</v>
      </c>
      <c r="C105" s="52"/>
      <c r="D105" s="44">
        <f t="shared" si="3"/>
        <v>11249.810000000005</v>
      </c>
      <c r="E105" s="118" t="s">
        <v>102</v>
      </c>
      <c r="F105" s="36"/>
      <c r="G105" s="117" t="s">
        <v>398</v>
      </c>
      <c r="H105" s="45"/>
      <c r="I105" s="45"/>
    </row>
    <row r="106" spans="1:9" x14ac:dyDescent="0.2">
      <c r="A106" s="43">
        <v>40696</v>
      </c>
      <c r="B106" s="34"/>
      <c r="C106" s="52">
        <v>-198.58</v>
      </c>
      <c r="D106" s="44">
        <f t="shared" si="3"/>
        <v>11051.230000000005</v>
      </c>
      <c r="E106" s="118" t="s">
        <v>585</v>
      </c>
      <c r="F106" s="36"/>
      <c r="G106" s="117" t="s">
        <v>573</v>
      </c>
      <c r="H106" s="45"/>
      <c r="I106" s="45"/>
    </row>
    <row r="107" spans="1:9" x14ac:dyDescent="0.2">
      <c r="A107" s="43">
        <v>40700</v>
      </c>
      <c r="B107" s="34"/>
      <c r="C107" s="52">
        <v>-75.239999999999995</v>
      </c>
      <c r="D107" s="44">
        <f t="shared" si="3"/>
        <v>10975.990000000005</v>
      </c>
      <c r="E107" s="16"/>
      <c r="F107" s="105" t="s">
        <v>588</v>
      </c>
      <c r="G107" s="117" t="s">
        <v>573</v>
      </c>
      <c r="H107" s="45"/>
      <c r="I107" s="45"/>
    </row>
    <row r="108" spans="1:9" x14ac:dyDescent="0.2">
      <c r="A108" s="43">
        <v>40711</v>
      </c>
      <c r="B108" s="34"/>
      <c r="C108" s="52">
        <v>-84.34</v>
      </c>
      <c r="D108" s="44">
        <f t="shared" si="3"/>
        <v>10891.650000000005</v>
      </c>
      <c r="E108" s="118" t="s">
        <v>585</v>
      </c>
      <c r="F108" s="36"/>
      <c r="G108" s="117" t="s">
        <v>573</v>
      </c>
      <c r="H108" s="45"/>
      <c r="I108" s="45"/>
    </row>
    <row r="109" spans="1:9" x14ac:dyDescent="0.2">
      <c r="A109" s="43">
        <v>40714</v>
      </c>
      <c r="B109" s="34"/>
      <c r="C109" s="52">
        <v>-129.1</v>
      </c>
      <c r="D109" s="44">
        <f t="shared" si="3"/>
        <v>10762.550000000005</v>
      </c>
      <c r="E109" s="16"/>
      <c r="F109" s="105" t="s">
        <v>589</v>
      </c>
      <c r="G109" s="117" t="s">
        <v>573</v>
      </c>
      <c r="H109" s="45"/>
      <c r="I109" s="45"/>
    </row>
    <row r="110" spans="1:9" x14ac:dyDescent="0.2">
      <c r="A110" s="43">
        <v>40718</v>
      </c>
      <c r="B110" s="34"/>
      <c r="C110" s="52">
        <v>-48.75</v>
      </c>
      <c r="D110" s="44">
        <f t="shared" si="3"/>
        <v>10713.800000000005</v>
      </c>
      <c r="E110" s="118" t="s">
        <v>585</v>
      </c>
      <c r="F110" s="36"/>
      <c r="G110" s="117" t="s">
        <v>573</v>
      </c>
      <c r="H110" s="45"/>
      <c r="I110" s="45"/>
    </row>
    <row r="111" spans="1:9" x14ac:dyDescent="0.2">
      <c r="A111" s="43">
        <v>40724</v>
      </c>
      <c r="B111" s="34"/>
      <c r="C111" s="52">
        <v>-249.6</v>
      </c>
      <c r="D111" s="44">
        <f t="shared" si="3"/>
        <v>10464.200000000004</v>
      </c>
      <c r="E111" s="118" t="s">
        <v>585</v>
      </c>
      <c r="F111" s="36"/>
      <c r="G111" s="117" t="s">
        <v>573</v>
      </c>
      <c r="H111" s="45"/>
      <c r="I111" s="45"/>
    </row>
    <row r="112" spans="1:9" x14ac:dyDescent="0.2">
      <c r="A112" s="43">
        <v>40724</v>
      </c>
      <c r="B112" s="34"/>
      <c r="C112" s="52">
        <v>-68.17</v>
      </c>
      <c r="D112" s="44">
        <f t="shared" si="3"/>
        <v>10396.030000000004</v>
      </c>
      <c r="E112" s="118" t="s">
        <v>583</v>
      </c>
      <c r="F112" s="36"/>
      <c r="G112" s="117" t="s">
        <v>573</v>
      </c>
      <c r="H112" s="45"/>
      <c r="I112" s="45"/>
    </row>
    <row r="113" spans="1:9" x14ac:dyDescent="0.2">
      <c r="A113" s="43">
        <v>40725</v>
      </c>
      <c r="B113" s="34"/>
      <c r="C113" s="52">
        <v>-331.1</v>
      </c>
      <c r="D113" s="44">
        <f t="shared" si="3"/>
        <v>10064.930000000004</v>
      </c>
      <c r="E113" s="16"/>
      <c r="F113" s="105" t="s">
        <v>590</v>
      </c>
      <c r="G113" s="117" t="s">
        <v>573</v>
      </c>
      <c r="H113" s="45"/>
      <c r="I113" s="45"/>
    </row>
    <row r="114" spans="1:9" x14ac:dyDescent="0.2">
      <c r="A114" s="43">
        <v>40725</v>
      </c>
      <c r="B114" s="34"/>
      <c r="C114" s="52">
        <v>-2.25</v>
      </c>
      <c r="D114" s="44">
        <f t="shared" si="3"/>
        <v>10062.680000000004</v>
      </c>
      <c r="E114" s="45" t="s">
        <v>66</v>
      </c>
      <c r="F114" s="105" t="s">
        <v>236</v>
      </c>
      <c r="G114" s="117" t="s">
        <v>151</v>
      </c>
      <c r="H114" s="45"/>
      <c r="I114" s="45"/>
    </row>
    <row r="115" spans="1:9" x14ac:dyDescent="0.2">
      <c r="A115" s="43">
        <v>40726</v>
      </c>
      <c r="B115" s="34"/>
      <c r="C115" s="52">
        <v>-15.5</v>
      </c>
      <c r="D115" s="44">
        <f t="shared" si="3"/>
        <v>10047.180000000004</v>
      </c>
      <c r="E115" s="118" t="s">
        <v>585</v>
      </c>
      <c r="F115" s="36"/>
      <c r="G115" s="117" t="s">
        <v>573</v>
      </c>
      <c r="H115" s="45"/>
      <c r="I115" s="45"/>
    </row>
    <row r="116" spans="1:9" x14ac:dyDescent="0.2">
      <c r="A116" s="43">
        <v>40738</v>
      </c>
      <c r="B116" s="34"/>
      <c r="C116" s="52">
        <v>-58.74</v>
      </c>
      <c r="D116" s="44">
        <f t="shared" si="3"/>
        <v>9988.4400000000041</v>
      </c>
      <c r="E116" s="118" t="s">
        <v>585</v>
      </c>
      <c r="F116" s="36"/>
      <c r="G116" s="117" t="s">
        <v>573</v>
      </c>
      <c r="H116" s="45"/>
      <c r="I116" s="45"/>
    </row>
    <row r="117" spans="1:9" x14ac:dyDescent="0.2">
      <c r="A117" s="43">
        <v>40740</v>
      </c>
      <c r="B117" s="34"/>
      <c r="C117" s="52">
        <v>-10</v>
      </c>
      <c r="D117" s="44">
        <f t="shared" si="3"/>
        <v>9978.4400000000041</v>
      </c>
      <c r="E117" s="118" t="s">
        <v>585</v>
      </c>
      <c r="F117" s="36"/>
      <c r="G117" s="117" t="s">
        <v>573</v>
      </c>
      <c r="H117" s="45"/>
      <c r="I117" s="45"/>
    </row>
    <row r="118" spans="1:9" x14ac:dyDescent="0.2">
      <c r="A118" s="43">
        <v>40758</v>
      </c>
      <c r="B118" s="34"/>
      <c r="C118" s="52">
        <v>-75.239999999999995</v>
      </c>
      <c r="D118" s="44">
        <f t="shared" si="3"/>
        <v>9903.2000000000044</v>
      </c>
      <c r="E118" s="119" t="s">
        <v>591</v>
      </c>
      <c r="F118" s="36"/>
      <c r="G118" s="117" t="s">
        <v>573</v>
      </c>
      <c r="H118" s="45"/>
      <c r="I118" s="45"/>
    </row>
    <row r="119" spans="1:9" x14ac:dyDescent="0.2">
      <c r="A119" s="43">
        <v>40758</v>
      </c>
      <c r="B119" s="34"/>
      <c r="C119" s="52">
        <v>-188.1</v>
      </c>
      <c r="D119" s="44">
        <f t="shared" si="3"/>
        <v>9715.100000000004</v>
      </c>
      <c r="E119" s="119" t="s">
        <v>591</v>
      </c>
      <c r="F119" s="36"/>
      <c r="G119" s="117" t="s">
        <v>573</v>
      </c>
      <c r="H119" s="45"/>
      <c r="I119" s="45"/>
    </row>
    <row r="120" spans="1:9" x14ac:dyDescent="0.2">
      <c r="A120" s="43">
        <v>40808</v>
      </c>
      <c r="B120" s="34"/>
      <c r="C120" s="52">
        <v>-68</v>
      </c>
      <c r="D120" s="44">
        <f t="shared" si="3"/>
        <v>9647.100000000004</v>
      </c>
      <c r="E120" s="118" t="s">
        <v>585</v>
      </c>
      <c r="F120" s="36"/>
      <c r="G120" s="117" t="s">
        <v>573</v>
      </c>
      <c r="H120" s="45"/>
      <c r="I120" s="45"/>
    </row>
    <row r="121" spans="1:9" x14ac:dyDescent="0.2">
      <c r="A121" s="43">
        <v>40816</v>
      </c>
      <c r="B121" s="34">
        <v>5.47</v>
      </c>
      <c r="C121" s="52"/>
      <c r="D121" s="44">
        <f t="shared" si="3"/>
        <v>9652.5700000000033</v>
      </c>
      <c r="E121" s="5" t="s">
        <v>66</v>
      </c>
      <c r="F121" s="5" t="s">
        <v>273</v>
      </c>
      <c r="G121" s="117" t="s">
        <v>151</v>
      </c>
      <c r="H121" s="45"/>
      <c r="I121" s="45"/>
    </row>
    <row r="122" spans="1:9" ht="13.5" thickBot="1" x14ac:dyDescent="0.25">
      <c r="A122" s="64">
        <v>40830</v>
      </c>
      <c r="B122" s="65">
        <v>2872.8</v>
      </c>
      <c r="C122" s="66"/>
      <c r="D122" s="67">
        <f t="shared" si="3"/>
        <v>12525.370000000003</v>
      </c>
      <c r="E122" s="120" t="s">
        <v>102</v>
      </c>
      <c r="F122" s="121"/>
      <c r="G122" s="122" t="s">
        <v>398</v>
      </c>
      <c r="H122" s="45"/>
      <c r="I122" s="45"/>
    </row>
    <row r="123" spans="1:9" ht="13.5" thickTop="1" x14ac:dyDescent="0.2">
      <c r="A123" s="6" t="s">
        <v>274</v>
      </c>
      <c r="B123" s="4">
        <f>SUM(B80:B122)</f>
        <v>9668.33</v>
      </c>
      <c r="C123" s="4">
        <f>SUM(C80:C122)</f>
        <v>-6626.7400000000007</v>
      </c>
      <c r="E123" s="1"/>
      <c r="H123" s="45"/>
      <c r="I123" s="45"/>
    </row>
    <row r="124" spans="1:9" x14ac:dyDescent="0.2">
      <c r="A124" s="43"/>
      <c r="B124" s="34"/>
      <c r="C124" s="52"/>
      <c r="D124" s="44"/>
      <c r="E124" s="16"/>
      <c r="F124" s="36"/>
      <c r="G124" s="36"/>
      <c r="H124" s="45"/>
      <c r="I124" s="45"/>
    </row>
    <row r="125" spans="1:9" x14ac:dyDescent="0.2">
      <c r="A125" s="43"/>
      <c r="B125" s="34"/>
      <c r="C125" s="52"/>
      <c r="D125" s="44"/>
      <c r="E125" s="16"/>
      <c r="F125" s="36"/>
      <c r="G125" s="36"/>
      <c r="H125" s="45"/>
      <c r="I125" s="45"/>
    </row>
    <row r="126" spans="1:9" x14ac:dyDescent="0.2">
      <c r="A126" s="43"/>
      <c r="B126" s="34"/>
      <c r="C126" s="52"/>
      <c r="D126" s="44"/>
      <c r="E126" s="16"/>
      <c r="F126" s="36"/>
      <c r="G126" s="36"/>
      <c r="H126" s="45"/>
      <c r="I126" s="45"/>
    </row>
    <row r="127" spans="1:9" x14ac:dyDescent="0.2">
      <c r="A127" s="43"/>
      <c r="B127" s="34"/>
      <c r="C127" s="52"/>
      <c r="D127" s="44"/>
      <c r="E127" s="16"/>
      <c r="F127" s="36"/>
      <c r="G127" s="36"/>
      <c r="H127" s="45"/>
      <c r="I127" s="45"/>
    </row>
    <row r="128" spans="1:9" x14ac:dyDescent="0.2">
      <c r="A128" s="43"/>
      <c r="B128" s="34"/>
      <c r="C128" s="52"/>
      <c r="D128" s="44"/>
      <c r="E128" s="16"/>
      <c r="F128" s="36"/>
      <c r="G128" s="36"/>
      <c r="H128" s="45"/>
      <c r="I128" s="45"/>
    </row>
    <row r="129" spans="1:9" x14ac:dyDescent="0.2">
      <c r="A129" s="43"/>
      <c r="B129" s="34"/>
      <c r="C129" s="52"/>
      <c r="D129" s="44"/>
      <c r="E129" s="16"/>
      <c r="F129" s="36"/>
      <c r="G129" s="36"/>
      <c r="H129" s="45"/>
      <c r="I129" s="45"/>
    </row>
    <row r="130" spans="1:9" x14ac:dyDescent="0.2">
      <c r="A130" s="43"/>
      <c r="B130" s="34"/>
      <c r="C130" s="52"/>
      <c r="D130" s="44"/>
      <c r="E130" s="16"/>
      <c r="F130" s="36"/>
      <c r="G130" s="36"/>
      <c r="H130" s="45"/>
      <c r="I130" s="45"/>
    </row>
    <row r="131" spans="1:9" x14ac:dyDescent="0.2">
      <c r="A131" s="43"/>
      <c r="B131" s="34"/>
      <c r="C131" s="52"/>
      <c r="D131" s="44"/>
      <c r="E131" s="16"/>
      <c r="F131" s="36"/>
      <c r="G131" s="36"/>
      <c r="H131" s="45"/>
      <c r="I131" s="45"/>
    </row>
    <row r="132" spans="1:9" x14ac:dyDescent="0.2">
      <c r="A132" s="43"/>
      <c r="B132" s="34"/>
      <c r="C132" s="52"/>
      <c r="D132" s="44"/>
      <c r="E132" s="16"/>
      <c r="F132" s="36"/>
      <c r="G132" s="36"/>
      <c r="H132" s="45"/>
      <c r="I132" s="45"/>
    </row>
    <row r="133" spans="1:9" x14ac:dyDescent="0.2">
      <c r="A133" s="43"/>
      <c r="B133" s="34"/>
      <c r="C133" s="52"/>
      <c r="D133" s="44"/>
      <c r="E133" s="16"/>
      <c r="F133" s="36"/>
      <c r="G133" s="36"/>
      <c r="H133" s="45"/>
      <c r="I133" s="45"/>
    </row>
    <row r="134" spans="1:9" x14ac:dyDescent="0.2">
      <c r="A134" s="43"/>
      <c r="B134" s="34"/>
      <c r="C134" s="52"/>
      <c r="D134" s="44"/>
      <c r="E134" s="16"/>
      <c r="F134" s="36"/>
      <c r="G134" s="36"/>
      <c r="H134" s="45"/>
      <c r="I134" s="45"/>
    </row>
    <row r="135" spans="1:9" x14ac:dyDescent="0.2">
      <c r="A135" s="43"/>
      <c r="B135" s="34"/>
      <c r="C135" s="52"/>
      <c r="D135" s="44"/>
      <c r="E135" s="16"/>
      <c r="F135" s="36"/>
      <c r="G135" s="36"/>
      <c r="H135" s="45"/>
      <c r="I135" s="45"/>
    </row>
    <row r="136" spans="1:9" x14ac:dyDescent="0.2">
      <c r="A136" s="43"/>
      <c r="B136" s="34"/>
      <c r="C136" s="52"/>
      <c r="D136" s="44"/>
      <c r="E136" s="16"/>
      <c r="F136" s="36"/>
      <c r="G136" s="36"/>
      <c r="H136" s="45"/>
      <c r="I136" s="45"/>
    </row>
    <row r="137" spans="1:9" x14ac:dyDescent="0.2">
      <c r="A137" s="43"/>
      <c r="B137" s="34"/>
      <c r="C137" s="52"/>
      <c r="D137" s="44"/>
      <c r="E137" s="16"/>
      <c r="F137" s="36"/>
      <c r="G137" s="36"/>
      <c r="H137" s="45"/>
      <c r="I137" s="45"/>
    </row>
    <row r="138" spans="1:9" x14ac:dyDescent="0.2">
      <c r="A138" s="43"/>
      <c r="B138" s="34"/>
      <c r="C138" s="52"/>
      <c r="D138" s="44"/>
      <c r="E138" s="16"/>
      <c r="F138" s="36"/>
      <c r="G138" s="36"/>
      <c r="H138" s="45"/>
      <c r="I138" s="45"/>
    </row>
    <row r="139" spans="1:9" x14ac:dyDescent="0.2">
      <c r="A139" s="43"/>
      <c r="B139" s="34"/>
      <c r="C139" s="52"/>
      <c r="D139" s="44"/>
      <c r="E139" s="16"/>
      <c r="F139" s="36"/>
      <c r="G139" s="36"/>
      <c r="H139" s="45"/>
      <c r="I139" s="45"/>
    </row>
    <row r="140" spans="1:9" x14ac:dyDescent="0.2">
      <c r="A140" s="43"/>
      <c r="B140" s="34"/>
      <c r="C140" s="52"/>
      <c r="D140" s="44"/>
      <c r="E140" s="16"/>
      <c r="F140" s="36"/>
      <c r="G140" s="36"/>
      <c r="H140" s="45"/>
      <c r="I140" s="45"/>
    </row>
    <row r="141" spans="1:9" x14ac:dyDescent="0.2">
      <c r="A141" s="43"/>
      <c r="B141" s="34"/>
      <c r="C141" s="52"/>
      <c r="D141" s="44"/>
      <c r="E141" s="16"/>
      <c r="F141" s="36"/>
      <c r="G141" s="36"/>
      <c r="H141" s="45"/>
      <c r="I141" s="45"/>
    </row>
    <row r="142" spans="1:9" x14ac:dyDescent="0.2">
      <c r="A142" s="43"/>
      <c r="B142" s="34"/>
      <c r="C142" s="52"/>
      <c r="D142" s="44"/>
      <c r="E142" s="16"/>
      <c r="F142" s="36"/>
      <c r="G142" s="36"/>
      <c r="H142" s="45"/>
      <c r="I142" s="45"/>
    </row>
    <row r="143" spans="1:9" x14ac:dyDescent="0.2">
      <c r="A143" s="43"/>
      <c r="B143" s="34"/>
      <c r="C143" s="52"/>
      <c r="D143" s="44"/>
      <c r="E143" s="16"/>
      <c r="F143" s="36"/>
      <c r="G143" s="36"/>
      <c r="H143" s="45"/>
      <c r="I143" s="45"/>
    </row>
    <row r="144" spans="1:9" x14ac:dyDescent="0.2">
      <c r="A144" s="43"/>
      <c r="B144" s="34"/>
      <c r="C144" s="52"/>
      <c r="D144" s="44"/>
      <c r="E144" s="16"/>
      <c r="F144" s="36"/>
      <c r="G144" s="36"/>
      <c r="H144" s="45"/>
      <c r="I144" s="45"/>
    </row>
    <row r="145" spans="1:9" x14ac:dyDescent="0.2">
      <c r="A145" s="43"/>
      <c r="B145" s="34"/>
      <c r="C145" s="52"/>
      <c r="D145" s="44"/>
      <c r="E145" s="16"/>
      <c r="F145" s="36"/>
      <c r="G145" s="36"/>
      <c r="H145" s="45"/>
      <c r="I145" s="45"/>
    </row>
    <row r="146" spans="1:9" x14ac:dyDescent="0.2">
      <c r="A146" s="43"/>
      <c r="B146" s="34"/>
      <c r="C146" s="52"/>
      <c r="D146" s="44"/>
      <c r="E146" s="16"/>
      <c r="F146" s="36"/>
      <c r="G146" s="36"/>
      <c r="H146" s="45"/>
      <c r="I146" s="45"/>
    </row>
    <row r="147" spans="1:9" x14ac:dyDescent="0.2">
      <c r="A147" s="43"/>
      <c r="B147" s="34"/>
      <c r="C147" s="52"/>
      <c r="D147" s="44"/>
      <c r="E147" s="16"/>
      <c r="F147" s="36"/>
      <c r="G147" s="36"/>
      <c r="H147" s="45"/>
      <c r="I147" s="45"/>
    </row>
    <row r="148" spans="1:9" x14ac:dyDescent="0.2">
      <c r="A148" s="43"/>
      <c r="B148" s="34"/>
      <c r="C148" s="52"/>
      <c r="D148" s="44"/>
      <c r="E148" s="16"/>
      <c r="F148" s="36"/>
      <c r="G148" s="36"/>
      <c r="H148" s="45"/>
      <c r="I148" s="45"/>
    </row>
    <row r="149" spans="1:9" x14ac:dyDescent="0.2">
      <c r="A149" s="43"/>
      <c r="B149" s="34"/>
      <c r="C149" s="52"/>
      <c r="D149" s="44"/>
      <c r="E149" s="16"/>
      <c r="F149" s="36"/>
      <c r="G149" s="36"/>
      <c r="H149" s="45"/>
      <c r="I149" s="45"/>
    </row>
    <row r="150" spans="1:9" x14ac:dyDescent="0.2">
      <c r="A150" s="43"/>
      <c r="B150" s="34"/>
      <c r="C150" s="52"/>
      <c r="D150" s="44"/>
      <c r="E150" s="16"/>
      <c r="F150" s="36"/>
      <c r="G150" s="36"/>
      <c r="H150" s="45"/>
      <c r="I150" s="45"/>
    </row>
    <row r="151" spans="1:9" x14ac:dyDescent="0.2">
      <c r="A151" s="43"/>
      <c r="B151" s="34"/>
      <c r="C151" s="52"/>
      <c r="D151" s="44"/>
      <c r="E151" s="16"/>
      <c r="F151" s="36"/>
      <c r="G151" s="36"/>
      <c r="H151" s="45"/>
      <c r="I151" s="45"/>
    </row>
    <row r="152" spans="1:9" x14ac:dyDescent="0.2">
      <c r="A152" s="43"/>
      <c r="B152" s="34"/>
      <c r="C152" s="52"/>
      <c r="D152" s="44"/>
      <c r="E152" s="16"/>
      <c r="F152" s="36"/>
      <c r="G152" s="36"/>
      <c r="H152" s="45"/>
      <c r="I152" s="45"/>
    </row>
    <row r="153" spans="1:9" x14ac:dyDescent="0.2">
      <c r="A153" s="43"/>
      <c r="B153" s="34"/>
      <c r="C153" s="52"/>
      <c r="D153" s="44"/>
      <c r="E153" s="16"/>
      <c r="F153" s="36"/>
      <c r="G153" s="36"/>
      <c r="H153" s="45"/>
      <c r="I153" s="45"/>
    </row>
    <row r="154" spans="1:9" x14ac:dyDescent="0.2">
      <c r="A154" s="43"/>
      <c r="B154" s="34"/>
      <c r="C154" s="52"/>
      <c r="D154" s="44"/>
      <c r="E154" s="16"/>
      <c r="F154" s="36"/>
      <c r="G154" s="36"/>
      <c r="H154" s="45"/>
      <c r="I154" s="45"/>
    </row>
    <row r="155" spans="1:9" x14ac:dyDescent="0.2">
      <c r="A155" s="43"/>
      <c r="B155" s="34"/>
      <c r="C155" s="52"/>
      <c r="D155" s="44"/>
      <c r="E155" s="16"/>
      <c r="F155" s="36"/>
      <c r="G155" s="36"/>
      <c r="H155" s="45"/>
      <c r="I155" s="45"/>
    </row>
    <row r="156" spans="1:9" x14ac:dyDescent="0.2">
      <c r="A156" s="43"/>
      <c r="B156" s="34"/>
      <c r="C156" s="52"/>
      <c r="D156" s="44"/>
      <c r="E156" s="16"/>
      <c r="F156" s="36"/>
      <c r="G156" s="36"/>
      <c r="H156" s="45"/>
      <c r="I156" s="45"/>
    </row>
    <row r="157" spans="1:9" x14ac:dyDescent="0.2">
      <c r="A157" s="43"/>
      <c r="B157" s="34"/>
      <c r="C157" s="52"/>
      <c r="D157" s="44"/>
      <c r="E157" s="16"/>
      <c r="F157" s="36"/>
      <c r="G157" s="36"/>
      <c r="H157" s="45"/>
      <c r="I157" s="45"/>
    </row>
    <row r="158" spans="1:9" x14ac:dyDescent="0.2">
      <c r="A158" s="43"/>
      <c r="B158" s="34"/>
      <c r="C158" s="52"/>
      <c r="D158" s="44"/>
      <c r="E158" s="16"/>
      <c r="F158" s="36"/>
      <c r="G158" s="36"/>
      <c r="H158" s="45"/>
      <c r="I158" s="45"/>
    </row>
    <row r="159" spans="1:9" x14ac:dyDescent="0.2">
      <c r="A159" s="43"/>
      <c r="B159" s="34"/>
      <c r="C159" s="52"/>
      <c r="D159" s="44"/>
      <c r="E159" s="16"/>
      <c r="F159" s="36"/>
      <c r="G159" s="36"/>
      <c r="H159" s="45"/>
      <c r="I159" s="45"/>
    </row>
    <row r="160" spans="1:9" x14ac:dyDescent="0.2">
      <c r="A160" s="43"/>
      <c r="B160" s="34"/>
      <c r="C160" s="52"/>
      <c r="D160" s="44"/>
      <c r="E160" s="16"/>
      <c r="F160" s="36"/>
      <c r="G160" s="36"/>
      <c r="H160" s="45"/>
      <c r="I160" s="45"/>
    </row>
    <row r="161" spans="1:9" x14ac:dyDescent="0.2">
      <c r="A161" s="43"/>
      <c r="B161" s="34"/>
      <c r="C161" s="52"/>
      <c r="D161" s="44"/>
      <c r="E161" s="16"/>
      <c r="F161" s="36"/>
      <c r="G161" s="36"/>
      <c r="H161" s="45"/>
      <c r="I161" s="45"/>
    </row>
    <row r="162" spans="1:9" x14ac:dyDescent="0.2">
      <c r="A162" s="43"/>
      <c r="B162" s="34"/>
      <c r="C162" s="52"/>
      <c r="D162" s="44"/>
      <c r="E162" s="16"/>
      <c r="F162" s="36"/>
      <c r="G162" s="36"/>
      <c r="H162" s="45"/>
      <c r="I162" s="45"/>
    </row>
    <row r="163" spans="1:9" x14ac:dyDescent="0.2">
      <c r="A163" s="43"/>
      <c r="B163" s="34"/>
      <c r="C163" s="52"/>
      <c r="D163" s="44"/>
      <c r="E163" s="16"/>
      <c r="F163" s="36"/>
      <c r="G163" s="36"/>
      <c r="H163" s="45"/>
      <c r="I163" s="45"/>
    </row>
    <row r="164" spans="1:9" x14ac:dyDescent="0.2">
      <c r="A164" s="43"/>
      <c r="B164" s="34"/>
      <c r="C164" s="52"/>
      <c r="D164" s="44"/>
      <c r="E164" s="16"/>
      <c r="F164" s="36"/>
      <c r="G164" s="36"/>
      <c r="H164" s="45"/>
      <c r="I164" s="45"/>
    </row>
    <row r="165" spans="1:9" x14ac:dyDescent="0.2">
      <c r="A165" s="43"/>
      <c r="B165" s="34"/>
      <c r="C165" s="52"/>
      <c r="D165" s="44"/>
      <c r="E165" s="16"/>
      <c r="F165" s="36"/>
      <c r="G165" s="36"/>
      <c r="H165" s="45"/>
      <c r="I165" s="45"/>
    </row>
    <row r="166" spans="1:9" x14ac:dyDescent="0.2">
      <c r="A166" s="43"/>
      <c r="B166" s="34"/>
      <c r="C166" s="52"/>
      <c r="D166" s="44"/>
      <c r="E166" s="16"/>
      <c r="F166" s="36"/>
      <c r="G166" s="36"/>
      <c r="H166" s="45"/>
      <c r="I166" s="45"/>
    </row>
    <row r="167" spans="1:9" x14ac:dyDescent="0.2">
      <c r="A167" s="43"/>
      <c r="B167" s="34"/>
      <c r="C167" s="52"/>
      <c r="D167" s="44"/>
      <c r="E167" s="16"/>
      <c r="F167" s="36"/>
      <c r="G167" s="36"/>
      <c r="H167" s="45"/>
      <c r="I167" s="45"/>
    </row>
    <row r="168" spans="1:9" x14ac:dyDescent="0.2">
      <c r="A168" s="43"/>
      <c r="B168" s="34"/>
      <c r="C168" s="52"/>
      <c r="D168" s="44"/>
      <c r="E168" s="16"/>
      <c r="F168" s="36"/>
      <c r="G168" s="36"/>
      <c r="H168" s="45"/>
      <c r="I168" s="45"/>
    </row>
    <row r="169" spans="1:9" x14ac:dyDescent="0.2">
      <c r="A169" s="43"/>
      <c r="B169" s="34"/>
      <c r="C169" s="52"/>
      <c r="D169" s="44"/>
      <c r="E169" s="16"/>
      <c r="F169" s="36"/>
      <c r="G169" s="36"/>
      <c r="H169" s="45"/>
      <c r="I169" s="45"/>
    </row>
    <row r="170" spans="1:9" x14ac:dyDescent="0.2">
      <c r="A170" s="43"/>
      <c r="B170" s="34"/>
      <c r="C170" s="52"/>
      <c r="D170" s="44"/>
      <c r="E170" s="16"/>
      <c r="F170" s="36"/>
      <c r="G170" s="36"/>
      <c r="H170" s="45"/>
      <c r="I170" s="45"/>
    </row>
    <row r="171" spans="1:9" x14ac:dyDescent="0.2">
      <c r="A171" s="43"/>
      <c r="B171" s="34"/>
      <c r="C171" s="52"/>
      <c r="D171" s="44"/>
      <c r="E171" s="16"/>
      <c r="F171" s="36"/>
      <c r="G171" s="36"/>
      <c r="H171" s="45"/>
      <c r="I171" s="45"/>
    </row>
    <row r="172" spans="1:9" x14ac:dyDescent="0.2">
      <c r="A172" s="43"/>
      <c r="B172" s="34"/>
      <c r="C172" s="52"/>
      <c r="D172" s="44"/>
      <c r="E172" s="16"/>
      <c r="F172" s="36"/>
      <c r="G172" s="36"/>
      <c r="H172" s="45"/>
      <c r="I172" s="45"/>
    </row>
    <row r="173" spans="1:9" x14ac:dyDescent="0.2">
      <c r="A173" s="43"/>
      <c r="B173" s="34"/>
      <c r="C173" s="52"/>
      <c r="D173" s="44"/>
      <c r="E173" s="16"/>
      <c r="F173" s="36"/>
      <c r="G173" s="36"/>
      <c r="H173" s="45"/>
      <c r="I173" s="45"/>
    </row>
    <row r="174" spans="1:9" x14ac:dyDescent="0.2">
      <c r="A174" s="43"/>
      <c r="B174" s="34"/>
      <c r="C174" s="52"/>
      <c r="D174" s="44"/>
      <c r="E174" s="16"/>
      <c r="F174" s="36"/>
      <c r="G174" s="36"/>
      <c r="H174" s="45"/>
      <c r="I174" s="45"/>
    </row>
    <row r="175" spans="1:9" x14ac:dyDescent="0.2">
      <c r="A175" s="43"/>
      <c r="B175" s="34"/>
      <c r="C175" s="52"/>
      <c r="D175" s="44"/>
      <c r="E175" s="16"/>
      <c r="F175" s="36"/>
      <c r="G175" s="36"/>
      <c r="H175" s="45"/>
      <c r="I175" s="45"/>
    </row>
    <row r="176" spans="1:9" x14ac:dyDescent="0.2">
      <c r="A176" s="43"/>
      <c r="B176" s="34"/>
      <c r="C176" s="52"/>
      <c r="D176" s="44"/>
      <c r="E176" s="16"/>
      <c r="F176" s="36"/>
      <c r="G176" s="36"/>
      <c r="H176" s="45"/>
      <c r="I176" s="45"/>
    </row>
    <row r="177" spans="1:9" x14ac:dyDescent="0.2">
      <c r="A177" s="43"/>
      <c r="B177" s="34"/>
      <c r="C177" s="52"/>
      <c r="D177" s="44"/>
      <c r="E177" s="16"/>
      <c r="F177" s="36"/>
      <c r="G177" s="36"/>
      <c r="H177" s="45"/>
      <c r="I177" s="45"/>
    </row>
    <row r="178" spans="1:9" x14ac:dyDescent="0.2">
      <c r="A178" s="43"/>
      <c r="B178" s="34"/>
      <c r="C178" s="52"/>
      <c r="D178" s="44"/>
      <c r="E178" s="16"/>
      <c r="F178" s="36"/>
      <c r="G178" s="36"/>
      <c r="H178" s="45"/>
      <c r="I178" s="45"/>
    </row>
    <row r="179" spans="1:9" x14ac:dyDescent="0.2">
      <c r="A179" s="43"/>
      <c r="B179" s="34"/>
      <c r="C179" s="52"/>
      <c r="D179" s="44"/>
      <c r="E179" s="16"/>
      <c r="F179" s="36"/>
      <c r="G179" s="36"/>
      <c r="H179" s="45"/>
      <c r="I179" s="45"/>
    </row>
    <row r="180" spans="1:9" x14ac:dyDescent="0.2">
      <c r="A180" s="43"/>
      <c r="B180" s="34"/>
      <c r="C180" s="52"/>
      <c r="D180" s="44"/>
      <c r="E180" s="16"/>
      <c r="F180" s="36"/>
      <c r="G180" s="36"/>
      <c r="H180" s="45"/>
      <c r="I180" s="45"/>
    </row>
    <row r="181" spans="1:9" x14ac:dyDescent="0.2">
      <c r="A181" s="43"/>
      <c r="B181" s="34"/>
      <c r="C181" s="52"/>
      <c r="D181" s="44"/>
      <c r="E181" s="16"/>
      <c r="F181" s="36"/>
      <c r="G181" s="36"/>
      <c r="H181" s="45"/>
      <c r="I181" s="45"/>
    </row>
    <row r="182" spans="1:9" x14ac:dyDescent="0.2">
      <c r="A182" s="43"/>
      <c r="B182" s="34"/>
      <c r="C182" s="52"/>
      <c r="D182" s="44"/>
      <c r="E182" s="16"/>
      <c r="F182" s="36"/>
      <c r="G182" s="36"/>
      <c r="H182" s="45"/>
      <c r="I182" s="45"/>
    </row>
    <row r="183" spans="1:9" x14ac:dyDescent="0.2">
      <c r="A183" s="43"/>
      <c r="B183" s="34"/>
      <c r="C183" s="52"/>
      <c r="D183" s="44"/>
      <c r="E183" s="16"/>
      <c r="F183" s="36"/>
      <c r="G183" s="36"/>
      <c r="H183" s="45"/>
      <c r="I183" s="45"/>
    </row>
    <row r="184" spans="1:9" x14ac:dyDescent="0.2">
      <c r="A184" s="43"/>
      <c r="B184" s="34"/>
      <c r="C184" s="52"/>
      <c r="D184" s="44"/>
      <c r="E184" s="16"/>
      <c r="F184" s="36"/>
      <c r="G184" s="36"/>
      <c r="H184" s="45"/>
      <c r="I184" s="45"/>
    </row>
    <row r="185" spans="1:9" x14ac:dyDescent="0.2">
      <c r="A185" s="43"/>
      <c r="B185" s="34"/>
      <c r="C185" s="52"/>
      <c r="D185" s="44"/>
      <c r="E185" s="16"/>
      <c r="F185" s="36"/>
      <c r="G185" s="36"/>
      <c r="H185" s="45"/>
      <c r="I185" s="45"/>
    </row>
    <row r="186" spans="1:9" x14ac:dyDescent="0.2">
      <c r="A186" s="43"/>
      <c r="B186" s="34"/>
      <c r="C186" s="52"/>
      <c r="D186" s="44"/>
      <c r="E186" s="16"/>
      <c r="F186" s="36"/>
      <c r="G186" s="36"/>
      <c r="H186" s="45"/>
      <c r="I186" s="45"/>
    </row>
    <row r="187" spans="1:9" x14ac:dyDescent="0.2">
      <c r="A187" s="43"/>
      <c r="B187" s="34"/>
      <c r="C187" s="52"/>
      <c r="D187" s="44"/>
      <c r="E187" s="16"/>
      <c r="F187" s="36"/>
      <c r="G187" s="36"/>
      <c r="H187" s="45"/>
      <c r="I187" s="45"/>
    </row>
    <row r="188" spans="1:9" x14ac:dyDescent="0.2">
      <c r="A188" s="43"/>
      <c r="B188" s="34"/>
      <c r="C188" s="52"/>
      <c r="D188" s="44"/>
      <c r="E188" s="16"/>
      <c r="F188" s="36"/>
      <c r="G188" s="36"/>
      <c r="H188" s="45"/>
      <c r="I188" s="45"/>
    </row>
    <row r="189" spans="1:9" x14ac:dyDescent="0.2">
      <c r="A189" s="43"/>
      <c r="B189" s="34"/>
      <c r="C189" s="52"/>
      <c r="D189" s="44"/>
      <c r="E189" s="16"/>
      <c r="F189" s="36"/>
      <c r="G189" s="36"/>
      <c r="H189" s="45"/>
      <c r="I189" s="45"/>
    </row>
    <row r="190" spans="1:9" x14ac:dyDescent="0.2">
      <c r="A190" s="43"/>
      <c r="B190" s="34"/>
      <c r="C190" s="52"/>
      <c r="D190" s="44"/>
      <c r="E190" s="16"/>
      <c r="F190" s="36"/>
      <c r="G190" s="36"/>
      <c r="H190" s="45"/>
      <c r="I190" s="45"/>
    </row>
    <row r="191" spans="1:9" x14ac:dyDescent="0.2">
      <c r="A191" s="43"/>
      <c r="B191" s="34"/>
      <c r="C191" s="52"/>
      <c r="D191" s="44"/>
      <c r="E191" s="16"/>
      <c r="F191" s="36"/>
      <c r="G191" s="36"/>
      <c r="H191" s="45"/>
      <c r="I191" s="45"/>
    </row>
    <row r="192" spans="1:9" x14ac:dyDescent="0.2">
      <c r="A192" s="43"/>
      <c r="B192" s="34"/>
      <c r="C192" s="52"/>
      <c r="D192" s="44"/>
      <c r="E192" s="16"/>
      <c r="F192" s="36"/>
      <c r="G192" s="36"/>
      <c r="H192" s="45"/>
      <c r="I192" s="45"/>
    </row>
    <row r="193" spans="1:9" x14ac:dyDescent="0.2">
      <c r="A193" s="43"/>
      <c r="B193" s="34"/>
      <c r="C193" s="52"/>
      <c r="D193" s="44"/>
      <c r="E193" s="16"/>
      <c r="F193" s="36"/>
      <c r="G193" s="36"/>
      <c r="H193" s="45"/>
      <c r="I193" s="45"/>
    </row>
    <row r="194" spans="1:9" x14ac:dyDescent="0.2">
      <c r="A194" s="43"/>
      <c r="B194" s="34"/>
      <c r="C194" s="52"/>
      <c r="D194" s="44"/>
      <c r="E194" s="16"/>
      <c r="F194" s="36"/>
      <c r="G194" s="36"/>
      <c r="H194" s="45"/>
      <c r="I194" s="45"/>
    </row>
    <row r="195" spans="1:9" x14ac:dyDescent="0.2">
      <c r="A195" s="43"/>
      <c r="B195" s="34"/>
      <c r="C195" s="52"/>
      <c r="D195" s="44"/>
      <c r="E195" s="16"/>
      <c r="F195" s="36"/>
      <c r="G195" s="36"/>
      <c r="H195" s="45"/>
      <c r="I195" s="45"/>
    </row>
    <row r="196" spans="1:9" x14ac:dyDescent="0.2">
      <c r="A196" s="43"/>
      <c r="B196" s="34"/>
      <c r="C196" s="52"/>
      <c r="D196" s="44"/>
      <c r="E196" s="16"/>
      <c r="F196" s="36"/>
      <c r="G196" s="36"/>
      <c r="H196" s="45"/>
      <c r="I196" s="45"/>
    </row>
    <row r="197" spans="1:9" x14ac:dyDescent="0.2">
      <c r="A197" s="43"/>
      <c r="B197" s="34"/>
      <c r="C197" s="52"/>
      <c r="D197" s="44"/>
      <c r="E197" s="16"/>
      <c r="F197" s="36"/>
      <c r="G197" s="36"/>
      <c r="H197" s="45"/>
      <c r="I197" s="45"/>
    </row>
    <row r="198" spans="1:9" x14ac:dyDescent="0.2">
      <c r="A198" s="43"/>
      <c r="B198" s="34"/>
      <c r="C198" s="52"/>
      <c r="D198" s="44"/>
      <c r="E198" s="16"/>
      <c r="F198" s="36"/>
      <c r="G198" s="36"/>
      <c r="H198" s="45"/>
      <c r="I198" s="45"/>
    </row>
    <row r="199" spans="1:9" x14ac:dyDescent="0.2">
      <c r="A199" s="43"/>
      <c r="B199" s="34"/>
      <c r="C199" s="52"/>
      <c r="D199" s="44"/>
      <c r="E199" s="16"/>
      <c r="F199" s="36"/>
      <c r="G199" s="36"/>
      <c r="H199" s="45"/>
      <c r="I199" s="45"/>
    </row>
    <row r="200" spans="1:9" x14ac:dyDescent="0.2">
      <c r="A200" s="43"/>
      <c r="B200" s="34"/>
      <c r="C200" s="52"/>
      <c r="D200" s="44"/>
      <c r="E200" s="16"/>
      <c r="F200" s="36"/>
      <c r="G200" s="36"/>
      <c r="H200" s="45"/>
      <c r="I200" s="45"/>
    </row>
    <row r="201" spans="1:9" x14ac:dyDescent="0.2">
      <c r="A201" s="43"/>
      <c r="B201" s="34"/>
      <c r="C201" s="52"/>
      <c r="D201" s="44"/>
      <c r="E201" s="16"/>
      <c r="F201" s="36"/>
      <c r="G201" s="36"/>
      <c r="H201" s="45"/>
      <c r="I201" s="45"/>
    </row>
    <row r="202" spans="1:9" x14ac:dyDescent="0.2">
      <c r="A202" s="43"/>
      <c r="B202" s="34"/>
      <c r="C202" s="52"/>
      <c r="D202" s="44"/>
      <c r="E202" s="16"/>
      <c r="F202" s="36"/>
      <c r="G202" s="36"/>
      <c r="H202" s="45"/>
      <c r="I202" s="45"/>
    </row>
    <row r="203" spans="1:9" x14ac:dyDescent="0.2">
      <c r="A203" s="43"/>
      <c r="B203" s="34"/>
      <c r="C203" s="52"/>
      <c r="D203" s="44"/>
      <c r="E203" s="16"/>
      <c r="F203" s="36"/>
      <c r="G203" s="36"/>
      <c r="H203" s="45"/>
      <c r="I203" s="45"/>
    </row>
    <row r="204" spans="1:9" x14ac:dyDescent="0.2">
      <c r="A204" s="43"/>
      <c r="B204" s="34"/>
      <c r="C204" s="52"/>
      <c r="D204" s="44"/>
      <c r="E204" s="16"/>
      <c r="F204" s="36"/>
      <c r="G204" s="36"/>
      <c r="H204" s="45"/>
      <c r="I204" s="45"/>
    </row>
    <row r="205" spans="1:9" x14ac:dyDescent="0.2">
      <c r="A205" s="43"/>
      <c r="B205" s="34"/>
      <c r="C205" s="52"/>
      <c r="D205" s="44"/>
      <c r="E205" s="16"/>
      <c r="F205" s="36"/>
      <c r="G205" s="36"/>
      <c r="H205" s="45"/>
      <c r="I205" s="45"/>
    </row>
    <row r="206" spans="1:9" x14ac:dyDescent="0.2">
      <c r="A206" s="43"/>
      <c r="B206" s="34"/>
      <c r="C206" s="52"/>
      <c r="D206" s="44"/>
      <c r="E206" s="16"/>
      <c r="F206" s="36"/>
      <c r="G206" s="36"/>
      <c r="H206" s="45"/>
      <c r="I206" s="45"/>
    </row>
    <row r="207" spans="1:9" x14ac:dyDescent="0.2">
      <c r="A207" s="43"/>
      <c r="B207" s="34"/>
      <c r="C207" s="52"/>
      <c r="D207" s="44"/>
      <c r="E207" s="16"/>
      <c r="F207" s="36"/>
      <c r="G207" s="36"/>
      <c r="H207" s="45"/>
      <c r="I207" s="45"/>
    </row>
    <row r="208" spans="1:9" x14ac:dyDescent="0.2">
      <c r="A208" s="43"/>
      <c r="B208" s="34"/>
      <c r="C208" s="52"/>
      <c r="D208" s="44"/>
      <c r="E208" s="16"/>
      <c r="F208" s="36"/>
      <c r="G208" s="36"/>
      <c r="H208" s="45"/>
      <c r="I208" s="45"/>
    </row>
    <row r="209" spans="1:9" x14ac:dyDescent="0.2">
      <c r="A209" s="43"/>
      <c r="B209" s="34"/>
      <c r="C209" s="52"/>
      <c r="D209" s="44"/>
      <c r="E209" s="16"/>
      <c r="F209" s="36"/>
      <c r="G209" s="36"/>
      <c r="H209" s="45"/>
      <c r="I209" s="45"/>
    </row>
    <row r="210" spans="1:9" x14ac:dyDescent="0.2">
      <c r="A210" s="43"/>
      <c r="B210" s="34"/>
      <c r="C210" s="52"/>
      <c r="D210" s="44"/>
      <c r="E210" s="16"/>
      <c r="F210" s="36"/>
      <c r="G210" s="36"/>
      <c r="H210" s="45"/>
      <c r="I210" s="45"/>
    </row>
    <row r="211" spans="1:9" x14ac:dyDescent="0.2">
      <c r="A211" s="43"/>
      <c r="B211" s="34"/>
      <c r="C211" s="52"/>
      <c r="D211" s="44"/>
      <c r="E211" s="16"/>
      <c r="F211" s="36"/>
      <c r="G211" s="36"/>
      <c r="H211" s="45"/>
      <c r="I211" s="45"/>
    </row>
    <row r="212" spans="1:9" x14ac:dyDescent="0.2">
      <c r="A212" s="43"/>
      <c r="B212" s="34"/>
      <c r="C212" s="52"/>
      <c r="D212" s="44"/>
      <c r="E212" s="16"/>
      <c r="F212" s="36"/>
      <c r="G212" s="36"/>
      <c r="H212" s="45"/>
      <c r="I212" s="45"/>
    </row>
    <row r="213" spans="1:9" x14ac:dyDescent="0.2">
      <c r="A213" s="43"/>
      <c r="B213" s="34"/>
      <c r="C213" s="52"/>
      <c r="D213" s="44"/>
      <c r="E213" s="16"/>
      <c r="F213" s="36"/>
      <c r="G213" s="36"/>
      <c r="H213" s="45"/>
      <c r="I213" s="45"/>
    </row>
    <row r="214" spans="1:9" x14ac:dyDescent="0.2">
      <c r="A214" s="43"/>
      <c r="B214" s="34"/>
      <c r="C214" s="52"/>
      <c r="D214" s="44"/>
      <c r="E214" s="16"/>
      <c r="F214" s="36"/>
      <c r="G214" s="36"/>
      <c r="H214" s="45"/>
      <c r="I214" s="45"/>
    </row>
    <row r="215" spans="1:9" x14ac:dyDescent="0.2">
      <c r="A215" s="43"/>
      <c r="B215" s="34"/>
      <c r="C215" s="52"/>
      <c r="D215" s="44"/>
      <c r="E215" s="16"/>
      <c r="F215" s="36"/>
      <c r="G215" s="36"/>
      <c r="H215" s="45"/>
      <c r="I215" s="45"/>
    </row>
    <row r="216" spans="1:9" x14ac:dyDescent="0.2">
      <c r="A216" s="43"/>
      <c r="B216" s="34"/>
      <c r="C216" s="52"/>
      <c r="D216" s="44"/>
      <c r="E216" s="16"/>
      <c r="F216" s="36"/>
      <c r="G216" s="36"/>
      <c r="H216" s="45"/>
      <c r="I216" s="45"/>
    </row>
    <row r="217" spans="1:9" x14ac:dyDescent="0.2">
      <c r="A217" s="43"/>
      <c r="B217" s="34"/>
      <c r="C217" s="52"/>
      <c r="D217" s="44"/>
      <c r="E217" s="16"/>
      <c r="F217" s="36"/>
      <c r="G217" s="36"/>
      <c r="H217" s="45"/>
      <c r="I217" s="45"/>
    </row>
    <row r="218" spans="1:9" x14ac:dyDescent="0.2">
      <c r="A218" s="43"/>
      <c r="B218" s="34"/>
      <c r="C218" s="52"/>
      <c r="D218" s="44"/>
      <c r="E218" s="16"/>
      <c r="F218" s="36"/>
      <c r="G218" s="36"/>
      <c r="H218" s="45"/>
      <c r="I218" s="45"/>
    </row>
    <row r="219" spans="1:9" x14ac:dyDescent="0.2">
      <c r="A219" s="43"/>
      <c r="B219" s="34"/>
      <c r="C219" s="52"/>
      <c r="D219" s="44"/>
      <c r="E219" s="16"/>
      <c r="F219" s="36"/>
      <c r="G219" s="36"/>
      <c r="H219" s="45"/>
      <c r="I219" s="45"/>
    </row>
    <row r="220" spans="1:9" x14ac:dyDescent="0.2">
      <c r="A220" s="43"/>
      <c r="B220" s="34"/>
      <c r="C220" s="52"/>
      <c r="D220" s="44"/>
      <c r="E220" s="16"/>
      <c r="F220" s="36"/>
      <c r="G220" s="36"/>
      <c r="H220" s="45"/>
      <c r="I220" s="45"/>
    </row>
    <row r="221" spans="1:9" x14ac:dyDescent="0.2">
      <c r="A221" s="43"/>
      <c r="B221" s="34"/>
      <c r="C221" s="52"/>
      <c r="D221" s="44"/>
      <c r="E221" s="16"/>
      <c r="F221" s="36"/>
      <c r="G221" s="36"/>
      <c r="H221" s="45"/>
      <c r="I221" s="45"/>
    </row>
    <row r="222" spans="1:9" x14ac:dyDescent="0.2">
      <c r="A222" s="43"/>
      <c r="B222" s="34"/>
      <c r="C222" s="52"/>
      <c r="D222" s="44"/>
      <c r="E222" s="16"/>
      <c r="F222" s="36"/>
      <c r="G222" s="36"/>
      <c r="H222" s="45"/>
      <c r="I222" s="45"/>
    </row>
    <row r="223" spans="1:9" x14ac:dyDescent="0.2">
      <c r="A223" s="43"/>
      <c r="B223" s="34"/>
      <c r="C223" s="52"/>
      <c r="D223" s="44"/>
      <c r="E223" s="16"/>
      <c r="F223" s="36"/>
      <c r="G223" s="36"/>
      <c r="H223" s="45"/>
      <c r="I223" s="45"/>
    </row>
    <row r="224" spans="1:9" x14ac:dyDescent="0.2">
      <c r="A224" s="43"/>
      <c r="B224" s="34"/>
      <c r="C224" s="52"/>
      <c r="D224" s="44"/>
      <c r="E224" s="16"/>
      <c r="F224" s="36"/>
      <c r="G224" s="36"/>
      <c r="H224" s="45"/>
      <c r="I224" s="45"/>
    </row>
    <row r="225" spans="1:9" x14ac:dyDescent="0.2">
      <c r="A225" s="43"/>
      <c r="B225" s="34"/>
      <c r="C225" s="52"/>
      <c r="D225" s="44"/>
      <c r="E225" s="16"/>
      <c r="F225" s="36"/>
      <c r="G225" s="36"/>
      <c r="H225" s="45"/>
      <c r="I225" s="45"/>
    </row>
    <row r="226" spans="1:9" x14ac:dyDescent="0.2">
      <c r="A226" s="43"/>
      <c r="B226" s="34"/>
      <c r="C226" s="52"/>
      <c r="D226" s="44"/>
      <c r="E226" s="16"/>
      <c r="F226" s="36"/>
      <c r="G226" s="36"/>
      <c r="H226" s="45"/>
      <c r="I226" s="45"/>
    </row>
    <row r="227" spans="1:9" x14ac:dyDescent="0.2">
      <c r="A227" s="43"/>
      <c r="B227" s="34"/>
      <c r="C227" s="52"/>
      <c r="D227" s="44"/>
      <c r="E227" s="16"/>
      <c r="F227" s="36"/>
      <c r="G227" s="36"/>
      <c r="H227" s="45"/>
      <c r="I227" s="45"/>
    </row>
    <row r="228" spans="1:9" x14ac:dyDescent="0.2">
      <c r="A228" s="43"/>
      <c r="B228" s="34"/>
      <c r="C228" s="52"/>
      <c r="D228" s="44"/>
      <c r="E228" s="16"/>
      <c r="F228" s="36"/>
      <c r="G228" s="36"/>
      <c r="H228" s="45"/>
      <c r="I228" s="45"/>
    </row>
    <row r="229" spans="1:9" x14ac:dyDescent="0.2">
      <c r="A229" s="43"/>
      <c r="B229" s="34"/>
      <c r="C229" s="52"/>
      <c r="D229" s="44"/>
      <c r="E229" s="16"/>
      <c r="F229" s="36"/>
      <c r="G229" s="36"/>
      <c r="H229" s="45"/>
      <c r="I229" s="45"/>
    </row>
    <row r="230" spans="1:9" x14ac:dyDescent="0.2">
      <c r="A230" s="43"/>
      <c r="B230" s="34"/>
      <c r="C230" s="52"/>
      <c r="D230" s="44"/>
      <c r="E230" s="16"/>
      <c r="F230" s="36"/>
      <c r="G230" s="36"/>
      <c r="H230" s="45"/>
      <c r="I230" s="45"/>
    </row>
    <row r="231" spans="1:9" x14ac:dyDescent="0.2">
      <c r="A231" s="43"/>
      <c r="B231" s="34"/>
      <c r="C231" s="52"/>
      <c r="D231" s="44"/>
      <c r="E231" s="16"/>
      <c r="F231" s="36"/>
      <c r="G231" s="36"/>
      <c r="H231" s="45"/>
      <c r="I231" s="45"/>
    </row>
    <row r="232" spans="1:9" x14ac:dyDescent="0.2">
      <c r="A232" s="43"/>
      <c r="B232" s="34"/>
      <c r="C232" s="52"/>
      <c r="D232" s="44"/>
      <c r="E232" s="16"/>
      <c r="F232" s="36"/>
      <c r="G232" s="36"/>
      <c r="H232" s="45"/>
      <c r="I232" s="45"/>
    </row>
    <row r="233" spans="1:9" x14ac:dyDescent="0.2">
      <c r="A233" s="43"/>
      <c r="B233" s="34"/>
      <c r="C233" s="52"/>
      <c r="D233" s="44"/>
      <c r="E233" s="16"/>
      <c r="F233" s="36"/>
      <c r="G233" s="36"/>
      <c r="H233" s="45"/>
      <c r="I233" s="45"/>
    </row>
    <row r="234" spans="1:9" x14ac:dyDescent="0.2">
      <c r="A234" s="43"/>
      <c r="B234" s="34"/>
      <c r="C234" s="52"/>
      <c r="D234" s="44"/>
      <c r="E234" s="16"/>
      <c r="F234" s="36"/>
      <c r="G234" s="36"/>
      <c r="H234" s="45"/>
      <c r="I234" s="45"/>
    </row>
    <row r="235" spans="1:9" x14ac:dyDescent="0.2">
      <c r="A235" s="43"/>
      <c r="B235" s="34"/>
      <c r="C235" s="52"/>
      <c r="D235" s="44"/>
      <c r="E235" s="16"/>
      <c r="F235" s="36"/>
      <c r="G235" s="36"/>
      <c r="H235" s="45"/>
      <c r="I235" s="45"/>
    </row>
    <row r="236" spans="1:9" x14ac:dyDescent="0.2">
      <c r="A236" s="43"/>
      <c r="B236" s="34"/>
      <c r="C236" s="52"/>
      <c r="D236" s="44"/>
      <c r="E236" s="16"/>
      <c r="F236" s="36"/>
      <c r="G236" s="36"/>
      <c r="H236" s="45"/>
      <c r="I236" s="45"/>
    </row>
    <row r="237" spans="1:9" x14ac:dyDescent="0.2">
      <c r="A237" s="43"/>
      <c r="B237" s="34"/>
      <c r="C237" s="52"/>
      <c r="D237" s="44"/>
      <c r="E237" s="16"/>
      <c r="F237" s="36"/>
      <c r="G237" s="36"/>
      <c r="H237" s="45"/>
      <c r="I237" s="45"/>
    </row>
    <row r="238" spans="1:9" x14ac:dyDescent="0.2">
      <c r="A238" s="43"/>
      <c r="B238" s="34"/>
      <c r="C238" s="52"/>
      <c r="D238" s="44"/>
      <c r="E238" s="16"/>
      <c r="F238" s="36"/>
      <c r="G238" s="36"/>
      <c r="H238" s="45"/>
      <c r="I238" s="45"/>
    </row>
    <row r="239" spans="1:9" x14ac:dyDescent="0.2">
      <c r="A239" s="43"/>
      <c r="B239" s="34"/>
      <c r="C239" s="52"/>
      <c r="D239" s="44"/>
      <c r="E239" s="16"/>
      <c r="F239" s="36"/>
      <c r="G239" s="36"/>
      <c r="H239" s="45"/>
      <c r="I239" s="45"/>
    </row>
    <row r="240" spans="1:9" x14ac:dyDescent="0.2">
      <c r="A240" s="43"/>
      <c r="B240" s="34"/>
      <c r="C240" s="52"/>
      <c r="D240" s="44"/>
      <c r="E240" s="16"/>
      <c r="F240" s="36"/>
      <c r="G240" s="36"/>
      <c r="H240" s="45"/>
      <c r="I240" s="45"/>
    </row>
    <row r="241" spans="1:9" x14ac:dyDescent="0.2">
      <c r="A241" s="43"/>
      <c r="B241" s="34"/>
      <c r="C241" s="52"/>
      <c r="D241" s="44"/>
      <c r="E241" s="16"/>
      <c r="F241" s="36"/>
      <c r="G241" s="36"/>
      <c r="H241" s="45"/>
      <c r="I241" s="45"/>
    </row>
    <row r="242" spans="1:9" x14ac:dyDescent="0.2">
      <c r="A242" s="43"/>
      <c r="B242" s="34"/>
      <c r="C242" s="52"/>
      <c r="D242" s="44"/>
      <c r="E242" s="16"/>
      <c r="F242" s="36"/>
      <c r="G242" s="36"/>
      <c r="H242" s="45"/>
      <c r="I242" s="45"/>
    </row>
    <row r="243" spans="1:9" x14ac:dyDescent="0.2">
      <c r="A243" s="43"/>
      <c r="B243" s="34"/>
      <c r="C243" s="52"/>
      <c r="D243" s="44"/>
      <c r="E243" s="16"/>
      <c r="F243" s="36"/>
      <c r="G243" s="36"/>
      <c r="H243" s="45"/>
      <c r="I243" s="45"/>
    </row>
    <row r="244" spans="1:9" x14ac:dyDescent="0.2">
      <c r="A244" s="43"/>
      <c r="B244" s="34"/>
      <c r="C244" s="52"/>
      <c r="D244" s="44"/>
      <c r="E244" s="16"/>
      <c r="F244" s="36"/>
      <c r="G244" s="36"/>
      <c r="H244" s="45"/>
      <c r="I244" s="45"/>
    </row>
    <row r="245" spans="1:9" x14ac:dyDescent="0.2">
      <c r="A245" s="43"/>
      <c r="B245" s="34"/>
      <c r="C245" s="52"/>
      <c r="D245" s="44"/>
      <c r="E245" s="16"/>
      <c r="F245" s="36"/>
      <c r="G245" s="36"/>
      <c r="H245" s="45"/>
      <c r="I245" s="45"/>
    </row>
    <row r="246" spans="1:9" x14ac:dyDescent="0.2">
      <c r="A246" s="43"/>
      <c r="B246" s="34"/>
      <c r="C246" s="52"/>
      <c r="D246" s="44"/>
      <c r="E246" s="16"/>
      <c r="F246" s="36"/>
      <c r="G246" s="36"/>
      <c r="H246" s="45"/>
      <c r="I246" s="45"/>
    </row>
    <row r="247" spans="1:9" x14ac:dyDescent="0.2">
      <c r="A247" s="43"/>
      <c r="B247" s="34"/>
      <c r="C247" s="52"/>
      <c r="D247" s="44"/>
      <c r="E247" s="16"/>
      <c r="F247" s="36"/>
      <c r="G247" s="36"/>
      <c r="H247" s="45"/>
      <c r="I247" s="45"/>
    </row>
    <row r="248" spans="1:9" x14ac:dyDescent="0.2">
      <c r="A248" s="43"/>
      <c r="B248" s="34"/>
      <c r="C248" s="52"/>
      <c r="D248" s="44"/>
      <c r="E248" s="16"/>
      <c r="F248" s="36"/>
      <c r="G248" s="36"/>
      <c r="H248" s="45"/>
      <c r="I248" s="45"/>
    </row>
    <row r="249" spans="1:9" x14ac:dyDescent="0.2">
      <c r="A249" s="43"/>
      <c r="B249" s="34"/>
      <c r="C249" s="52"/>
      <c r="D249" s="44"/>
      <c r="E249" s="16"/>
      <c r="F249" s="36"/>
      <c r="G249" s="36"/>
      <c r="H249" s="45"/>
      <c r="I249" s="45"/>
    </row>
    <row r="250" spans="1:9" x14ac:dyDescent="0.2">
      <c r="A250" s="43"/>
      <c r="B250" s="34"/>
      <c r="C250" s="52"/>
      <c r="D250" s="44"/>
      <c r="E250" s="16"/>
      <c r="F250" s="36"/>
      <c r="G250" s="36"/>
      <c r="H250" s="45"/>
      <c r="I250" s="45"/>
    </row>
    <row r="251" spans="1:9" x14ac:dyDescent="0.2">
      <c r="A251" s="43"/>
      <c r="B251" s="34"/>
      <c r="C251" s="52"/>
      <c r="D251" s="44"/>
      <c r="E251" s="16"/>
      <c r="F251" s="36"/>
      <c r="G251" s="36"/>
      <c r="H251" s="45"/>
      <c r="I251" s="45"/>
    </row>
    <row r="252" spans="1:9" x14ac:dyDescent="0.2">
      <c r="A252" s="43"/>
      <c r="B252" s="34"/>
      <c r="C252" s="52"/>
      <c r="D252" s="44"/>
      <c r="E252" s="16"/>
      <c r="F252" s="36"/>
      <c r="G252" s="36"/>
      <c r="H252" s="45"/>
      <c r="I252" s="45"/>
    </row>
    <row r="253" spans="1:9" x14ac:dyDescent="0.2">
      <c r="A253" s="43"/>
      <c r="B253" s="34"/>
      <c r="C253" s="52"/>
      <c r="D253" s="44"/>
      <c r="E253" s="16"/>
      <c r="F253" s="36"/>
      <c r="G253" s="36"/>
      <c r="H253" s="45"/>
      <c r="I253" s="45"/>
    </row>
    <row r="254" spans="1:9" x14ac:dyDescent="0.2">
      <c r="A254" s="43"/>
      <c r="B254" s="34"/>
      <c r="C254" s="52"/>
      <c r="D254" s="44"/>
      <c r="E254" s="16"/>
      <c r="F254" s="36"/>
      <c r="G254" s="36"/>
      <c r="H254" s="45"/>
      <c r="I254" s="45"/>
    </row>
    <row r="255" spans="1:9" x14ac:dyDescent="0.2">
      <c r="A255" s="43"/>
      <c r="B255" s="34"/>
      <c r="C255" s="52"/>
      <c r="D255" s="44"/>
      <c r="E255" s="16"/>
      <c r="F255" s="36"/>
      <c r="G255" s="36"/>
      <c r="H255" s="45"/>
      <c r="I255" s="45"/>
    </row>
    <row r="256" spans="1:9" x14ac:dyDescent="0.2">
      <c r="A256" s="43"/>
      <c r="B256" s="34"/>
      <c r="C256" s="52"/>
      <c r="D256" s="44"/>
      <c r="E256" s="16"/>
      <c r="F256" s="36"/>
      <c r="G256" s="36"/>
      <c r="H256" s="45"/>
      <c r="I256" s="45"/>
    </row>
    <row r="257" spans="1:9" x14ac:dyDescent="0.2">
      <c r="A257" s="43"/>
      <c r="B257" s="34"/>
      <c r="C257" s="52"/>
      <c r="D257" s="44"/>
      <c r="E257" s="16"/>
      <c r="F257" s="36"/>
      <c r="G257" s="36"/>
      <c r="H257" s="45"/>
      <c r="I257" s="45"/>
    </row>
    <row r="258" spans="1:9" x14ac:dyDescent="0.2">
      <c r="A258" s="43"/>
      <c r="B258" s="34"/>
      <c r="C258" s="52"/>
      <c r="D258" s="44"/>
      <c r="E258" s="16"/>
      <c r="F258" s="36"/>
      <c r="G258" s="36"/>
      <c r="H258" s="45"/>
      <c r="I258" s="45"/>
    </row>
    <row r="259" spans="1:9" x14ac:dyDescent="0.2">
      <c r="A259" s="43"/>
      <c r="B259" s="34"/>
      <c r="C259" s="52"/>
      <c r="D259" s="44"/>
      <c r="E259" s="16"/>
      <c r="F259" s="36"/>
      <c r="G259" s="36"/>
      <c r="H259" s="45"/>
      <c r="I259" s="45"/>
    </row>
    <row r="260" spans="1:9" x14ac:dyDescent="0.2">
      <c r="A260" s="43"/>
      <c r="B260" s="34"/>
      <c r="C260" s="52"/>
      <c r="D260" s="44"/>
      <c r="E260" s="16"/>
      <c r="F260" s="36"/>
      <c r="G260" s="36"/>
      <c r="H260" s="45"/>
      <c r="I260" s="45"/>
    </row>
    <row r="261" spans="1:9" x14ac:dyDescent="0.2">
      <c r="A261" s="43"/>
      <c r="B261" s="34"/>
      <c r="C261" s="52"/>
      <c r="D261" s="44"/>
      <c r="E261" s="16"/>
      <c r="F261" s="36"/>
      <c r="G261" s="36"/>
      <c r="H261" s="45"/>
      <c r="I261" s="45"/>
    </row>
    <row r="262" spans="1:9" x14ac:dyDescent="0.2">
      <c r="A262" s="43"/>
      <c r="B262" s="34"/>
      <c r="C262" s="52"/>
      <c r="D262" s="44"/>
      <c r="E262" s="16"/>
      <c r="F262" s="36"/>
      <c r="G262" s="36"/>
      <c r="H262" s="45"/>
      <c r="I262" s="45"/>
    </row>
    <row r="263" spans="1:9" x14ac:dyDescent="0.2">
      <c r="A263" s="43"/>
      <c r="B263" s="34"/>
      <c r="C263" s="52"/>
      <c r="D263" s="44"/>
      <c r="E263" s="16"/>
      <c r="F263" s="36"/>
      <c r="G263" s="36"/>
      <c r="H263" s="45"/>
      <c r="I263" s="45"/>
    </row>
    <row r="264" spans="1:9" x14ac:dyDescent="0.2">
      <c r="A264" s="43"/>
      <c r="B264" s="34"/>
      <c r="C264" s="52"/>
      <c r="D264" s="44"/>
      <c r="E264" s="16"/>
      <c r="F264" s="36"/>
      <c r="G264" s="36"/>
      <c r="H264" s="45"/>
      <c r="I264" s="45"/>
    </row>
    <row r="265" spans="1:9" x14ac:dyDescent="0.2">
      <c r="A265" s="43"/>
      <c r="B265" s="34"/>
      <c r="C265" s="52"/>
      <c r="D265" s="44"/>
      <c r="E265" s="16"/>
      <c r="F265" s="36"/>
      <c r="G265" s="36"/>
      <c r="H265" s="45"/>
      <c r="I265" s="45"/>
    </row>
    <row r="266" spans="1:9" x14ac:dyDescent="0.2">
      <c r="A266" s="43"/>
      <c r="B266" s="34"/>
      <c r="C266" s="52"/>
      <c r="D266" s="44"/>
      <c r="E266" s="16"/>
      <c r="F266" s="36"/>
      <c r="G266" s="36"/>
      <c r="H266" s="45"/>
      <c r="I266" s="45"/>
    </row>
    <row r="267" spans="1:9" x14ac:dyDescent="0.2">
      <c r="A267" s="43"/>
      <c r="B267" s="34"/>
      <c r="C267" s="52"/>
      <c r="D267" s="44"/>
      <c r="E267" s="16"/>
      <c r="F267" s="36"/>
      <c r="G267" s="36"/>
      <c r="H267" s="45"/>
      <c r="I267" s="45"/>
    </row>
    <row r="268" spans="1:9" x14ac:dyDescent="0.2">
      <c r="A268" s="43"/>
      <c r="B268" s="34"/>
      <c r="C268" s="52"/>
      <c r="D268" s="44"/>
      <c r="E268" s="16"/>
      <c r="F268" s="36"/>
      <c r="G268" s="36"/>
      <c r="H268" s="45"/>
      <c r="I268" s="45"/>
    </row>
    <row r="269" spans="1:9" x14ac:dyDescent="0.2">
      <c r="A269" s="43"/>
      <c r="B269" s="34"/>
      <c r="C269" s="52"/>
      <c r="D269" s="44"/>
      <c r="E269" s="16"/>
      <c r="F269" s="36"/>
      <c r="G269" s="36"/>
      <c r="H269" s="45"/>
      <c r="I269" s="45"/>
    </row>
    <row r="270" spans="1:9" x14ac:dyDescent="0.2">
      <c r="A270" s="43"/>
      <c r="B270" s="34"/>
      <c r="C270" s="52"/>
      <c r="D270" s="44"/>
      <c r="E270" s="16"/>
      <c r="F270" s="36"/>
      <c r="G270" s="36"/>
      <c r="H270" s="45"/>
      <c r="I270" s="45"/>
    </row>
    <row r="271" spans="1:9" x14ac:dyDescent="0.2">
      <c r="A271" s="43"/>
      <c r="B271" s="34"/>
      <c r="C271" s="52"/>
      <c r="D271" s="44"/>
      <c r="E271" s="16"/>
      <c r="F271" s="36"/>
      <c r="G271" s="36"/>
      <c r="H271" s="45"/>
      <c r="I271" s="45"/>
    </row>
    <row r="272" spans="1:9" x14ac:dyDescent="0.2">
      <c r="A272" s="43"/>
      <c r="B272" s="34"/>
      <c r="C272" s="52"/>
      <c r="D272" s="44"/>
      <c r="E272" s="16"/>
      <c r="F272" s="36"/>
      <c r="G272" s="36"/>
      <c r="H272" s="45"/>
      <c r="I272" s="45"/>
    </row>
    <row r="273" spans="1:9" x14ac:dyDescent="0.2">
      <c r="A273" s="43"/>
      <c r="B273" s="34"/>
      <c r="C273" s="52"/>
      <c r="D273" s="44"/>
      <c r="E273" s="16"/>
      <c r="F273" s="36"/>
      <c r="G273" s="36"/>
      <c r="H273" s="45"/>
      <c r="I273" s="45"/>
    </row>
    <row r="274" spans="1:9" x14ac:dyDescent="0.2">
      <c r="A274" s="43"/>
      <c r="B274" s="34"/>
      <c r="C274" s="52"/>
      <c r="D274" s="44"/>
      <c r="E274" s="16"/>
      <c r="F274" s="36"/>
      <c r="G274" s="36"/>
      <c r="H274" s="45"/>
      <c r="I274" s="45"/>
    </row>
    <row r="275" spans="1:9" x14ac:dyDescent="0.2">
      <c r="A275" s="43"/>
      <c r="B275" s="34"/>
      <c r="C275" s="52"/>
      <c r="D275" s="44"/>
      <c r="E275" s="16"/>
      <c r="F275" s="36"/>
      <c r="G275" s="36"/>
      <c r="H275" s="45"/>
      <c r="I275" s="45"/>
    </row>
    <row r="276" spans="1:9" x14ac:dyDescent="0.2">
      <c r="A276" s="43"/>
      <c r="B276" s="34"/>
      <c r="C276" s="52"/>
      <c r="D276" s="44"/>
      <c r="E276" s="16"/>
      <c r="F276" s="36"/>
      <c r="G276" s="36"/>
      <c r="H276" s="45"/>
      <c r="I276" s="45"/>
    </row>
    <row r="277" spans="1:9" x14ac:dyDescent="0.2">
      <c r="A277" s="43"/>
      <c r="B277" s="34"/>
      <c r="C277" s="52"/>
      <c r="D277" s="44"/>
      <c r="E277" s="16"/>
      <c r="F277" s="36"/>
      <c r="G277" s="36"/>
      <c r="H277" s="45"/>
      <c r="I277" s="45"/>
    </row>
    <row r="278" spans="1:9" x14ac:dyDescent="0.2">
      <c r="A278" s="43"/>
      <c r="B278" s="34"/>
      <c r="C278" s="52"/>
      <c r="D278" s="44"/>
      <c r="E278" s="16"/>
      <c r="F278" s="36"/>
      <c r="G278" s="36"/>
      <c r="H278" s="45"/>
      <c r="I278" s="45"/>
    </row>
    <row r="279" spans="1:9" x14ac:dyDescent="0.2">
      <c r="A279" s="43"/>
      <c r="B279" s="34"/>
      <c r="C279" s="52"/>
      <c r="D279" s="44"/>
      <c r="E279" s="16"/>
      <c r="F279" s="36"/>
      <c r="G279" s="36"/>
      <c r="H279" s="45"/>
      <c r="I279" s="45"/>
    </row>
    <row r="280" spans="1:9" x14ac:dyDescent="0.2">
      <c r="A280" s="43"/>
      <c r="B280" s="34"/>
      <c r="C280" s="52"/>
      <c r="D280" s="44"/>
      <c r="E280" s="16"/>
      <c r="F280" s="36"/>
      <c r="G280" s="36"/>
      <c r="H280" s="45"/>
      <c r="I280" s="45"/>
    </row>
    <row r="281" spans="1:9" x14ac:dyDescent="0.2">
      <c r="A281" s="43"/>
      <c r="B281" s="34"/>
      <c r="C281" s="52"/>
      <c r="D281" s="44"/>
      <c r="E281" s="16"/>
      <c r="F281" s="36"/>
      <c r="G281" s="36"/>
      <c r="H281" s="45"/>
      <c r="I281" s="45"/>
    </row>
    <row r="282" spans="1:9" x14ac:dyDescent="0.2">
      <c r="A282" s="43"/>
      <c r="B282" s="34"/>
      <c r="C282" s="52"/>
      <c r="D282" s="44"/>
      <c r="E282" s="16"/>
      <c r="F282" s="36"/>
      <c r="G282" s="36"/>
      <c r="H282" s="45"/>
      <c r="I282" s="45"/>
    </row>
    <row r="283" spans="1:9" x14ac:dyDescent="0.2">
      <c r="A283" s="43"/>
      <c r="B283" s="34"/>
      <c r="C283" s="52"/>
      <c r="D283" s="44"/>
      <c r="E283" s="16"/>
      <c r="F283" s="36"/>
      <c r="G283" s="36"/>
      <c r="H283" s="45"/>
      <c r="I283" s="45"/>
    </row>
    <row r="284" spans="1:9" x14ac:dyDescent="0.2">
      <c r="A284" s="43"/>
      <c r="B284" s="34"/>
      <c r="C284" s="52"/>
      <c r="D284" s="44"/>
      <c r="E284" s="16"/>
      <c r="F284" s="36"/>
      <c r="G284" s="36"/>
      <c r="H284" s="45"/>
      <c r="I284" s="45"/>
    </row>
    <row r="285" spans="1:9" x14ac:dyDescent="0.2">
      <c r="A285" s="43"/>
      <c r="B285" s="34"/>
      <c r="C285" s="52"/>
      <c r="D285" s="44"/>
      <c r="E285" s="16"/>
      <c r="F285" s="36"/>
      <c r="G285" s="36"/>
      <c r="H285" s="45"/>
      <c r="I285" s="45"/>
    </row>
    <row r="286" spans="1:9" x14ac:dyDescent="0.2">
      <c r="A286" s="43"/>
      <c r="B286" s="34"/>
      <c r="C286" s="52"/>
      <c r="D286" s="44"/>
      <c r="E286" s="16"/>
      <c r="F286" s="36"/>
      <c r="G286" s="36"/>
      <c r="H286" s="45"/>
      <c r="I286" s="45"/>
    </row>
    <row r="287" spans="1:9" x14ac:dyDescent="0.2">
      <c r="A287" s="43"/>
      <c r="B287" s="34"/>
      <c r="C287" s="52"/>
      <c r="D287" s="44"/>
      <c r="E287" s="16"/>
      <c r="F287" s="36"/>
      <c r="G287" s="36"/>
      <c r="H287" s="45"/>
      <c r="I287" s="45"/>
    </row>
    <row r="288" spans="1:9" x14ac:dyDescent="0.2">
      <c r="A288" s="43"/>
      <c r="B288" s="34"/>
      <c r="C288" s="52"/>
      <c r="D288" s="44"/>
      <c r="E288" s="16"/>
      <c r="F288" s="36"/>
      <c r="G288" s="36"/>
      <c r="H288" s="45"/>
      <c r="I288" s="45"/>
    </row>
    <row r="289" spans="1:9" x14ac:dyDescent="0.2">
      <c r="A289" s="43"/>
      <c r="B289" s="34"/>
      <c r="C289" s="52"/>
      <c r="D289" s="44"/>
      <c r="E289" s="16"/>
      <c r="F289" s="36"/>
      <c r="G289" s="36"/>
      <c r="H289" s="45"/>
      <c r="I289" s="45"/>
    </row>
    <row r="290" spans="1:9" x14ac:dyDescent="0.2">
      <c r="A290" s="43"/>
      <c r="B290" s="34"/>
      <c r="C290" s="52"/>
      <c r="D290" s="44"/>
      <c r="E290" s="16"/>
      <c r="F290" s="36"/>
      <c r="G290" s="36"/>
      <c r="H290" s="45"/>
      <c r="I290" s="45"/>
    </row>
    <row r="291" spans="1:9" x14ac:dyDescent="0.2">
      <c r="A291" s="43"/>
      <c r="B291" s="34"/>
      <c r="C291" s="52"/>
      <c r="D291" s="44"/>
      <c r="E291" s="16"/>
      <c r="F291" s="36"/>
      <c r="G291" s="36"/>
      <c r="H291" s="45"/>
      <c r="I291" s="45"/>
    </row>
    <row r="292" spans="1:9" x14ac:dyDescent="0.2">
      <c r="A292" s="43"/>
      <c r="B292" s="34"/>
      <c r="C292" s="52"/>
      <c r="D292" s="44"/>
      <c r="E292" s="16"/>
      <c r="F292" s="36"/>
      <c r="G292" s="36"/>
      <c r="H292" s="45"/>
      <c r="I292" s="45"/>
    </row>
    <row r="293" spans="1:9" x14ac:dyDescent="0.2">
      <c r="A293" s="43"/>
      <c r="B293" s="34"/>
      <c r="C293" s="52"/>
      <c r="D293" s="44"/>
      <c r="E293" s="16"/>
      <c r="F293" s="36"/>
      <c r="G293" s="36"/>
      <c r="H293" s="45"/>
      <c r="I293" s="45"/>
    </row>
    <row r="294" spans="1:9" x14ac:dyDescent="0.2">
      <c r="A294" s="43"/>
      <c r="B294" s="34"/>
      <c r="C294" s="52"/>
      <c r="D294" s="44"/>
      <c r="E294" s="16"/>
      <c r="F294" s="36"/>
      <c r="G294" s="36"/>
      <c r="H294" s="45"/>
      <c r="I294" s="45"/>
    </row>
    <row r="295" spans="1:9" x14ac:dyDescent="0.2">
      <c r="A295" s="43"/>
      <c r="B295" s="34"/>
      <c r="C295" s="52"/>
      <c r="D295" s="44"/>
      <c r="E295" s="16"/>
      <c r="F295" s="36"/>
      <c r="G295" s="36"/>
      <c r="H295" s="45"/>
      <c r="I295" s="45"/>
    </row>
    <row r="296" spans="1:9" x14ac:dyDescent="0.2">
      <c r="A296" s="43"/>
      <c r="B296" s="34"/>
      <c r="C296" s="52"/>
      <c r="D296" s="44"/>
      <c r="E296" s="16"/>
      <c r="F296" s="36"/>
      <c r="G296" s="36"/>
      <c r="H296" s="45"/>
      <c r="I296" s="45"/>
    </row>
    <row r="297" spans="1:9" x14ac:dyDescent="0.2">
      <c r="A297" s="43"/>
      <c r="B297" s="34"/>
      <c r="C297" s="52"/>
      <c r="D297" s="44"/>
      <c r="E297" s="16"/>
      <c r="F297" s="36"/>
      <c r="G297" s="36"/>
      <c r="H297" s="45"/>
      <c r="I297" s="45"/>
    </row>
    <row r="298" spans="1:9" x14ac:dyDescent="0.2">
      <c r="A298" s="43"/>
      <c r="B298" s="34"/>
      <c r="C298" s="52"/>
      <c r="D298" s="44"/>
      <c r="E298" s="16"/>
      <c r="F298" s="36"/>
      <c r="G298" s="36"/>
      <c r="H298" s="45"/>
      <c r="I298" s="45"/>
    </row>
    <row r="299" spans="1:9" x14ac:dyDescent="0.2">
      <c r="A299" s="43"/>
      <c r="B299" s="34"/>
      <c r="C299" s="52"/>
      <c r="D299" s="44"/>
      <c r="E299" s="16"/>
      <c r="F299" s="36"/>
      <c r="G299" s="36"/>
      <c r="H299" s="45"/>
      <c r="I299" s="45"/>
    </row>
    <row r="300" spans="1:9" x14ac:dyDescent="0.2">
      <c r="A300" s="43"/>
      <c r="B300" s="34"/>
      <c r="C300" s="52"/>
      <c r="D300" s="44"/>
      <c r="E300" s="16"/>
      <c r="F300" s="36"/>
      <c r="G300" s="36"/>
      <c r="H300" s="45"/>
      <c r="I300" s="45"/>
    </row>
    <row r="301" spans="1:9" x14ac:dyDescent="0.2">
      <c r="A301" s="43"/>
      <c r="B301" s="34"/>
      <c r="C301" s="52"/>
      <c r="D301" s="44"/>
      <c r="E301" s="16"/>
      <c r="F301" s="36"/>
      <c r="G301" s="36"/>
      <c r="H301" s="45"/>
      <c r="I301" s="45"/>
    </row>
    <row r="302" spans="1:9" x14ac:dyDescent="0.2">
      <c r="A302" s="43"/>
      <c r="B302" s="34"/>
      <c r="C302" s="52"/>
      <c r="D302" s="44"/>
      <c r="E302" s="16"/>
      <c r="F302" s="36"/>
      <c r="G302" s="36"/>
      <c r="H302" s="45"/>
      <c r="I302" s="45"/>
    </row>
    <row r="303" spans="1:9" x14ac:dyDescent="0.2">
      <c r="A303" s="43"/>
      <c r="B303" s="34"/>
      <c r="C303" s="52"/>
      <c r="D303" s="44"/>
      <c r="E303" s="16"/>
      <c r="F303" s="36"/>
      <c r="G303" s="36"/>
      <c r="H303" s="45"/>
      <c r="I303" s="45"/>
    </row>
    <row r="304" spans="1:9" x14ac:dyDescent="0.2">
      <c r="A304" s="43"/>
      <c r="B304" s="34"/>
      <c r="C304" s="52"/>
      <c r="D304" s="44"/>
      <c r="E304" s="16"/>
      <c r="F304" s="36"/>
      <c r="G304" s="36"/>
      <c r="H304" s="45"/>
      <c r="I304" s="45"/>
    </row>
    <row r="305" spans="1:9" x14ac:dyDescent="0.2">
      <c r="A305" s="43"/>
      <c r="B305" s="34"/>
      <c r="C305" s="52"/>
      <c r="D305" s="44"/>
      <c r="E305" s="16"/>
      <c r="F305" s="36"/>
      <c r="G305" s="36"/>
      <c r="H305" s="45"/>
      <c r="I305" s="45"/>
    </row>
    <row r="306" spans="1:9" x14ac:dyDescent="0.2">
      <c r="A306" s="43"/>
      <c r="B306" s="34"/>
      <c r="C306" s="52"/>
      <c r="D306" s="44"/>
      <c r="E306" s="16"/>
      <c r="F306" s="36"/>
      <c r="G306" s="36"/>
      <c r="H306" s="45"/>
      <c r="I306" s="45"/>
    </row>
    <row r="307" spans="1:9" x14ac:dyDescent="0.2">
      <c r="A307" s="43"/>
      <c r="B307" s="34"/>
      <c r="C307" s="52"/>
      <c r="D307" s="44"/>
      <c r="E307" s="16"/>
      <c r="F307" s="36"/>
      <c r="G307" s="36"/>
      <c r="H307" s="45"/>
      <c r="I307" s="45"/>
    </row>
    <row r="308" spans="1:9" x14ac:dyDescent="0.2">
      <c r="A308" s="43"/>
      <c r="B308" s="34"/>
      <c r="C308" s="52"/>
      <c r="D308" s="44"/>
      <c r="E308" s="16"/>
      <c r="F308" s="36"/>
      <c r="G308" s="36"/>
      <c r="H308" s="45"/>
      <c r="I308" s="45"/>
    </row>
    <row r="309" spans="1:9" x14ac:dyDescent="0.2">
      <c r="A309" s="43"/>
      <c r="B309" s="34"/>
      <c r="C309" s="52"/>
      <c r="D309" s="44"/>
      <c r="E309" s="16"/>
      <c r="F309" s="36"/>
      <c r="G309" s="36"/>
      <c r="H309" s="45"/>
      <c r="I309" s="45"/>
    </row>
    <row r="310" spans="1:9" x14ac:dyDescent="0.2">
      <c r="A310" s="43"/>
      <c r="B310" s="34"/>
      <c r="C310" s="52"/>
      <c r="D310" s="44"/>
      <c r="E310" s="16"/>
      <c r="F310" s="36"/>
      <c r="G310" s="36"/>
      <c r="H310" s="45"/>
      <c r="I310" s="45"/>
    </row>
    <row r="311" spans="1:9" x14ac:dyDescent="0.2">
      <c r="A311" s="43"/>
      <c r="B311" s="34"/>
      <c r="C311" s="52"/>
      <c r="D311" s="44"/>
      <c r="E311" s="16"/>
      <c r="F311" s="36"/>
      <c r="G311" s="36"/>
      <c r="H311" s="45"/>
      <c r="I311" s="45"/>
    </row>
    <row r="312" spans="1:9" x14ac:dyDescent="0.2">
      <c r="A312" s="43"/>
      <c r="B312" s="34"/>
      <c r="C312" s="52"/>
      <c r="D312" s="44"/>
      <c r="E312" s="16"/>
      <c r="F312" s="36"/>
      <c r="G312" s="36"/>
      <c r="H312" s="45"/>
      <c r="I312" s="45"/>
    </row>
    <row r="313" spans="1:9" x14ac:dyDescent="0.2">
      <c r="A313" s="43"/>
      <c r="B313" s="34"/>
      <c r="C313" s="52"/>
      <c r="D313" s="44"/>
      <c r="E313" s="16"/>
      <c r="F313" s="36"/>
      <c r="G313" s="36"/>
      <c r="H313" s="45"/>
      <c r="I313" s="45"/>
    </row>
    <row r="314" spans="1:9" x14ac:dyDescent="0.2">
      <c r="A314" s="43"/>
      <c r="B314" s="34"/>
      <c r="C314" s="52"/>
      <c r="D314" s="44"/>
      <c r="E314" s="16"/>
      <c r="F314" s="36"/>
      <c r="G314" s="36"/>
      <c r="H314" s="45"/>
      <c r="I314" s="45"/>
    </row>
    <row r="315" spans="1:9" x14ac:dyDescent="0.2">
      <c r="A315" s="43"/>
      <c r="B315" s="34"/>
      <c r="C315" s="52"/>
      <c r="D315" s="44"/>
      <c r="E315" s="16"/>
      <c r="F315" s="36"/>
      <c r="G315" s="36"/>
      <c r="H315" s="45"/>
      <c r="I315" s="45"/>
    </row>
    <row r="316" spans="1:9" x14ac:dyDescent="0.2">
      <c r="A316" s="43"/>
      <c r="B316" s="34"/>
      <c r="C316" s="52"/>
      <c r="D316" s="44"/>
      <c r="E316" s="16"/>
      <c r="F316" s="36"/>
      <c r="G316" s="36"/>
      <c r="H316" s="45"/>
      <c r="I316" s="45"/>
    </row>
    <row r="317" spans="1:9" x14ac:dyDescent="0.2">
      <c r="A317" s="43"/>
      <c r="B317" s="34"/>
      <c r="C317" s="52"/>
      <c r="D317" s="44"/>
      <c r="E317" s="16"/>
      <c r="F317" s="36"/>
      <c r="G317" s="36"/>
      <c r="H317" s="45"/>
      <c r="I317" s="45"/>
    </row>
    <row r="318" spans="1:9" x14ac:dyDescent="0.2">
      <c r="A318" s="43"/>
      <c r="B318" s="34"/>
      <c r="C318" s="52"/>
      <c r="D318" s="44"/>
      <c r="E318" s="16"/>
      <c r="F318" s="36"/>
      <c r="G318" s="36"/>
      <c r="H318" s="45"/>
      <c r="I318" s="45"/>
    </row>
    <row r="319" spans="1:9" x14ac:dyDescent="0.2">
      <c r="A319" s="43"/>
      <c r="B319" s="34"/>
      <c r="C319" s="52"/>
      <c r="D319" s="44"/>
      <c r="E319" s="16"/>
      <c r="F319" s="36"/>
      <c r="G319" s="36"/>
      <c r="H319" s="45"/>
      <c r="I319" s="45"/>
    </row>
    <row r="320" spans="1:9" x14ac:dyDescent="0.2">
      <c r="A320" s="43"/>
      <c r="B320" s="34"/>
      <c r="C320" s="52"/>
      <c r="D320" s="44"/>
      <c r="E320" s="16"/>
      <c r="F320" s="36"/>
      <c r="G320" s="36"/>
      <c r="H320" s="45"/>
      <c r="I320" s="45"/>
    </row>
    <row r="321" spans="1:9" x14ac:dyDescent="0.2">
      <c r="A321" s="43"/>
      <c r="B321" s="34"/>
      <c r="C321" s="52"/>
      <c r="D321" s="44"/>
      <c r="E321" s="16"/>
      <c r="F321" s="36"/>
      <c r="G321" s="36"/>
      <c r="H321" s="45"/>
      <c r="I321" s="45"/>
    </row>
    <row r="322" spans="1:9" x14ac:dyDescent="0.2">
      <c r="A322" s="43"/>
      <c r="B322" s="34"/>
      <c r="C322" s="52"/>
      <c r="D322" s="44"/>
      <c r="E322" s="16"/>
      <c r="F322" s="36"/>
      <c r="G322" s="36"/>
      <c r="H322" s="45"/>
      <c r="I322" s="45"/>
    </row>
    <row r="323" spans="1:9" x14ac:dyDescent="0.2">
      <c r="A323" s="43"/>
      <c r="B323" s="34"/>
      <c r="C323" s="52"/>
      <c r="D323" s="44"/>
      <c r="E323" s="16"/>
      <c r="F323" s="36"/>
      <c r="G323" s="36"/>
      <c r="H323" s="45"/>
      <c r="I323" s="45"/>
    </row>
    <row r="324" spans="1:9" x14ac:dyDescent="0.2">
      <c r="A324" s="43"/>
      <c r="B324" s="34"/>
      <c r="C324" s="52"/>
      <c r="D324" s="44"/>
      <c r="E324" s="16"/>
      <c r="F324" s="36"/>
      <c r="G324" s="36"/>
      <c r="H324" s="45"/>
      <c r="I324" s="45"/>
    </row>
    <row r="325" spans="1:9" x14ac:dyDescent="0.2">
      <c r="A325" s="43"/>
      <c r="B325" s="34"/>
      <c r="C325" s="52"/>
      <c r="D325" s="44"/>
      <c r="E325" s="16"/>
      <c r="F325" s="36"/>
      <c r="G325" s="36"/>
      <c r="H325" s="45"/>
      <c r="I325" s="45"/>
    </row>
    <row r="326" spans="1:9" x14ac:dyDescent="0.2">
      <c r="A326" s="43"/>
      <c r="B326" s="34"/>
      <c r="C326" s="52"/>
      <c r="D326" s="44"/>
      <c r="E326" s="16"/>
      <c r="F326" s="36"/>
      <c r="G326" s="36"/>
      <c r="H326" s="45"/>
      <c r="I326" s="45"/>
    </row>
    <row r="327" spans="1:9" x14ac:dyDescent="0.2">
      <c r="A327" s="43"/>
      <c r="B327" s="34"/>
      <c r="C327" s="52"/>
      <c r="D327" s="44"/>
      <c r="E327" s="16"/>
      <c r="F327" s="36"/>
      <c r="G327" s="36"/>
      <c r="H327" s="45"/>
      <c r="I327" s="45"/>
    </row>
    <row r="328" spans="1:9" x14ac:dyDescent="0.2">
      <c r="A328" s="43"/>
      <c r="B328" s="34"/>
      <c r="C328" s="52"/>
      <c r="D328" s="44"/>
      <c r="E328" s="16"/>
      <c r="F328" s="36"/>
      <c r="G328" s="36"/>
      <c r="H328" s="45"/>
      <c r="I328" s="45"/>
    </row>
    <row r="329" spans="1:9" x14ac:dyDescent="0.2">
      <c r="A329" s="43"/>
      <c r="B329" s="34"/>
      <c r="C329" s="52"/>
      <c r="D329" s="44"/>
      <c r="E329" s="16"/>
      <c r="F329" s="36"/>
      <c r="G329" s="36"/>
      <c r="H329" s="45"/>
      <c r="I329" s="45"/>
    </row>
    <row r="330" spans="1:9" x14ac:dyDescent="0.2">
      <c r="A330" s="43"/>
      <c r="B330" s="34"/>
      <c r="C330" s="52"/>
      <c r="D330" s="44"/>
      <c r="E330" s="16"/>
      <c r="F330" s="36"/>
      <c r="G330" s="36"/>
      <c r="H330" s="45"/>
      <c r="I330" s="45"/>
    </row>
    <row r="331" spans="1:9" x14ac:dyDescent="0.2">
      <c r="A331" s="43"/>
      <c r="B331" s="34"/>
      <c r="C331" s="52"/>
      <c r="D331" s="44"/>
      <c r="E331" s="16"/>
      <c r="F331" s="36"/>
      <c r="G331" s="36"/>
      <c r="H331" s="45"/>
      <c r="I331" s="45"/>
    </row>
    <row r="332" spans="1:9" x14ac:dyDescent="0.2">
      <c r="A332" s="43"/>
      <c r="B332" s="34"/>
      <c r="C332" s="52"/>
      <c r="D332" s="44"/>
      <c r="E332" s="16"/>
      <c r="F332" s="36"/>
      <c r="G332" s="36"/>
      <c r="H332" s="45"/>
      <c r="I332" s="45"/>
    </row>
    <row r="333" spans="1:9" x14ac:dyDescent="0.2">
      <c r="A333" s="43"/>
      <c r="B333" s="34"/>
      <c r="C333" s="52"/>
      <c r="D333" s="44"/>
      <c r="E333" s="16"/>
      <c r="F333" s="36"/>
      <c r="G333" s="36"/>
      <c r="H333" s="45"/>
      <c r="I333" s="45"/>
    </row>
    <row r="334" spans="1:9" x14ac:dyDescent="0.2">
      <c r="A334" s="43"/>
      <c r="B334" s="34"/>
      <c r="C334" s="52"/>
      <c r="D334" s="44"/>
      <c r="E334" s="16"/>
      <c r="F334" s="36"/>
      <c r="G334" s="36"/>
      <c r="H334" s="45"/>
      <c r="I334" s="45"/>
    </row>
    <row r="335" spans="1:9" x14ac:dyDescent="0.2">
      <c r="A335" s="43"/>
      <c r="B335" s="34"/>
      <c r="C335" s="52"/>
      <c r="D335" s="44"/>
      <c r="E335" s="16"/>
      <c r="F335" s="36"/>
      <c r="G335" s="36"/>
      <c r="H335" s="45"/>
      <c r="I335" s="45"/>
    </row>
    <row r="336" spans="1:9" x14ac:dyDescent="0.2">
      <c r="A336" s="43"/>
      <c r="B336" s="34"/>
      <c r="C336" s="52"/>
      <c r="D336" s="44"/>
      <c r="E336" s="16"/>
      <c r="F336" s="36"/>
      <c r="G336" s="36"/>
      <c r="H336" s="45"/>
      <c r="I336" s="45"/>
    </row>
    <row r="337" spans="1:9" x14ac:dyDescent="0.2">
      <c r="A337" s="43"/>
      <c r="B337" s="34"/>
      <c r="C337" s="52"/>
      <c r="D337" s="44"/>
      <c r="E337" s="16"/>
      <c r="F337" s="36"/>
      <c r="G337" s="36"/>
      <c r="H337" s="45"/>
      <c r="I337" s="45"/>
    </row>
    <row r="338" spans="1:9" x14ac:dyDescent="0.2">
      <c r="A338" s="43"/>
      <c r="B338" s="34"/>
      <c r="C338" s="52"/>
      <c r="D338" s="44"/>
      <c r="E338" s="16"/>
      <c r="F338" s="36"/>
      <c r="G338" s="36"/>
      <c r="H338" s="45"/>
      <c r="I338" s="45"/>
    </row>
    <row r="339" spans="1:9" x14ac:dyDescent="0.2">
      <c r="A339" s="43"/>
      <c r="B339" s="34"/>
      <c r="C339" s="52"/>
      <c r="D339" s="44"/>
      <c r="E339" s="16"/>
      <c r="F339" s="36"/>
      <c r="G339" s="36"/>
      <c r="H339" s="45"/>
      <c r="I339" s="45"/>
    </row>
    <row r="340" spans="1:9" x14ac:dyDescent="0.2">
      <c r="A340" s="43"/>
      <c r="B340" s="34"/>
      <c r="C340" s="52"/>
      <c r="D340" s="44"/>
      <c r="E340" s="16"/>
      <c r="F340" s="36"/>
      <c r="G340" s="36"/>
      <c r="H340" s="45"/>
      <c r="I340" s="45"/>
    </row>
    <row r="341" spans="1:9" x14ac:dyDescent="0.2">
      <c r="A341" s="43"/>
      <c r="B341" s="34"/>
      <c r="C341" s="52"/>
      <c r="D341" s="44"/>
      <c r="E341" s="16"/>
      <c r="F341" s="36"/>
      <c r="G341" s="36"/>
      <c r="H341" s="45"/>
      <c r="I341" s="45"/>
    </row>
    <row r="342" spans="1:9" x14ac:dyDescent="0.2">
      <c r="A342" s="43"/>
      <c r="B342" s="34"/>
      <c r="C342" s="52"/>
      <c r="D342" s="44"/>
      <c r="E342" s="16"/>
      <c r="F342" s="36"/>
      <c r="G342" s="36"/>
      <c r="H342" s="45"/>
      <c r="I342" s="45"/>
    </row>
    <row r="343" spans="1:9" x14ac:dyDescent="0.2">
      <c r="A343" s="43"/>
      <c r="B343" s="34"/>
      <c r="C343" s="52"/>
      <c r="D343" s="44"/>
      <c r="E343" s="16"/>
      <c r="F343" s="36"/>
      <c r="G343" s="36"/>
      <c r="H343" s="45"/>
      <c r="I343" s="45"/>
    </row>
    <row r="344" spans="1:9" x14ac:dyDescent="0.2">
      <c r="A344" s="43"/>
      <c r="B344" s="34"/>
      <c r="C344" s="52"/>
      <c r="D344" s="44"/>
      <c r="E344" s="16"/>
      <c r="F344" s="36"/>
      <c r="G344" s="36"/>
      <c r="H344" s="45"/>
      <c r="I344" s="45"/>
    </row>
    <row r="345" spans="1:9" x14ac:dyDescent="0.2">
      <c r="A345" s="43"/>
      <c r="B345" s="34"/>
      <c r="C345" s="52"/>
      <c r="D345" s="44"/>
      <c r="E345" s="16"/>
      <c r="F345" s="36"/>
      <c r="G345" s="36"/>
      <c r="H345" s="45"/>
      <c r="I345" s="45"/>
    </row>
    <row r="346" spans="1:9" x14ac:dyDescent="0.2">
      <c r="A346" s="43"/>
      <c r="B346" s="34"/>
      <c r="C346" s="52"/>
      <c r="D346" s="44"/>
      <c r="E346" s="16"/>
      <c r="F346" s="36"/>
      <c r="G346" s="36"/>
      <c r="H346" s="45"/>
      <c r="I346" s="45"/>
    </row>
    <row r="347" spans="1:9" x14ac:dyDescent="0.2">
      <c r="A347" s="43"/>
      <c r="B347" s="34"/>
      <c r="C347" s="52"/>
      <c r="D347" s="44"/>
      <c r="E347" s="16"/>
      <c r="F347" s="36"/>
      <c r="G347" s="36"/>
      <c r="H347" s="45"/>
      <c r="I347" s="45"/>
    </row>
    <row r="348" spans="1:9" x14ac:dyDescent="0.2">
      <c r="A348" s="43"/>
      <c r="B348" s="34"/>
      <c r="C348" s="52"/>
      <c r="D348" s="44"/>
      <c r="E348" s="16"/>
      <c r="F348" s="36"/>
      <c r="G348" s="36"/>
      <c r="H348" s="45"/>
      <c r="I348" s="45"/>
    </row>
    <row r="349" spans="1:9" x14ac:dyDescent="0.2">
      <c r="A349" s="43"/>
      <c r="B349" s="34"/>
      <c r="C349" s="52"/>
      <c r="D349" s="44"/>
      <c r="E349" s="16"/>
      <c r="F349" s="36"/>
      <c r="G349" s="36"/>
      <c r="H349" s="45"/>
      <c r="I349" s="45"/>
    </row>
    <row r="350" spans="1:9" x14ac:dyDescent="0.2">
      <c r="A350" s="43"/>
      <c r="B350" s="34"/>
      <c r="C350" s="52"/>
      <c r="D350" s="44"/>
      <c r="E350" s="16"/>
      <c r="F350" s="36"/>
      <c r="G350" s="36"/>
      <c r="H350" s="45"/>
      <c r="I350" s="45"/>
    </row>
    <row r="351" spans="1:9" x14ac:dyDescent="0.2">
      <c r="A351" s="43"/>
      <c r="B351" s="34"/>
      <c r="C351" s="52"/>
      <c r="D351" s="44"/>
      <c r="E351" s="16"/>
      <c r="F351" s="36"/>
      <c r="G351" s="36"/>
      <c r="H351" s="45"/>
      <c r="I351" s="45"/>
    </row>
    <row r="352" spans="1:9" x14ac:dyDescent="0.2">
      <c r="A352" s="43"/>
      <c r="B352" s="34"/>
      <c r="C352" s="52"/>
      <c r="D352" s="44"/>
      <c r="E352" s="16"/>
      <c r="F352" s="36"/>
      <c r="G352" s="36"/>
      <c r="H352" s="45"/>
      <c r="I352" s="45"/>
    </row>
    <row r="353" spans="1:9" x14ac:dyDescent="0.2">
      <c r="A353" s="43"/>
      <c r="B353" s="34"/>
      <c r="C353" s="52"/>
      <c r="D353" s="44"/>
      <c r="E353" s="16"/>
      <c r="F353" s="36"/>
      <c r="G353" s="36"/>
      <c r="H353" s="45"/>
      <c r="I353" s="45"/>
    </row>
    <row r="354" spans="1:9" x14ac:dyDescent="0.2">
      <c r="A354" s="43"/>
      <c r="B354" s="34"/>
      <c r="C354" s="52"/>
      <c r="D354" s="44"/>
      <c r="E354" s="16"/>
      <c r="F354" s="36"/>
      <c r="G354" s="36"/>
      <c r="H354" s="45"/>
      <c r="I354" s="45"/>
    </row>
    <row r="355" spans="1:9" x14ac:dyDescent="0.2">
      <c r="A355" s="43"/>
      <c r="B355" s="34"/>
      <c r="C355" s="52"/>
      <c r="D355" s="44"/>
      <c r="E355" s="16"/>
      <c r="F355" s="36"/>
      <c r="G355" s="36"/>
      <c r="H355" s="45"/>
      <c r="I355" s="45"/>
    </row>
    <row r="356" spans="1:9" x14ac:dyDescent="0.2">
      <c r="A356" s="43"/>
      <c r="B356" s="34"/>
      <c r="C356" s="52"/>
      <c r="D356" s="44"/>
      <c r="E356" s="16"/>
      <c r="F356" s="36"/>
      <c r="G356" s="36"/>
      <c r="H356" s="45"/>
      <c r="I356" s="45"/>
    </row>
    <row r="357" spans="1:9" x14ac:dyDescent="0.2">
      <c r="A357" s="43"/>
      <c r="B357" s="34"/>
      <c r="C357" s="52"/>
      <c r="D357" s="44"/>
      <c r="E357" s="16"/>
      <c r="F357" s="36"/>
      <c r="G357" s="36"/>
      <c r="H357" s="45"/>
      <c r="I357" s="45"/>
    </row>
    <row r="358" spans="1:9" x14ac:dyDescent="0.2">
      <c r="A358" s="43"/>
      <c r="B358" s="34"/>
      <c r="C358" s="52"/>
      <c r="D358" s="44"/>
      <c r="E358" s="16"/>
      <c r="F358" s="36"/>
      <c r="G358" s="36"/>
      <c r="H358" s="45"/>
      <c r="I358" s="45"/>
    </row>
    <row r="359" spans="1:9" x14ac:dyDescent="0.2">
      <c r="A359" s="43"/>
      <c r="B359" s="34"/>
      <c r="C359" s="52"/>
      <c r="D359" s="44"/>
      <c r="E359" s="16"/>
      <c r="F359" s="36"/>
      <c r="G359" s="36"/>
      <c r="H359" s="45"/>
      <c r="I359" s="45"/>
    </row>
    <row r="360" spans="1:9" x14ac:dyDescent="0.2">
      <c r="A360" s="43"/>
      <c r="B360" s="34"/>
      <c r="C360" s="52"/>
      <c r="D360" s="44"/>
      <c r="E360" s="16"/>
      <c r="F360" s="36"/>
      <c r="G360" s="36"/>
      <c r="H360" s="45"/>
      <c r="I360" s="45"/>
    </row>
    <row r="361" spans="1:9" x14ac:dyDescent="0.2">
      <c r="A361" s="43"/>
      <c r="B361" s="34"/>
      <c r="C361" s="52"/>
      <c r="D361" s="44"/>
      <c r="E361" s="16"/>
      <c r="F361" s="36"/>
      <c r="G361" s="36"/>
      <c r="H361" s="45"/>
      <c r="I361" s="45"/>
    </row>
    <row r="362" spans="1:9" x14ac:dyDescent="0.2">
      <c r="A362" s="43"/>
      <c r="B362" s="34"/>
      <c r="C362" s="52"/>
      <c r="D362" s="44"/>
      <c r="E362" s="16"/>
      <c r="F362" s="36"/>
      <c r="G362" s="36"/>
      <c r="H362" s="45"/>
      <c r="I362" s="45"/>
    </row>
    <row r="363" spans="1:9" x14ac:dyDescent="0.2">
      <c r="A363" s="43"/>
      <c r="B363" s="34"/>
      <c r="C363" s="52"/>
      <c r="D363" s="44"/>
      <c r="E363" s="16"/>
      <c r="F363" s="36"/>
      <c r="G363" s="36"/>
      <c r="H363" s="45"/>
      <c r="I363" s="45"/>
    </row>
    <row r="364" spans="1:9" x14ac:dyDescent="0.2">
      <c r="A364" s="43"/>
      <c r="B364" s="34"/>
      <c r="C364" s="52"/>
      <c r="D364" s="44"/>
      <c r="E364" s="16"/>
      <c r="F364" s="36"/>
      <c r="G364" s="36"/>
      <c r="H364" s="45"/>
      <c r="I364" s="45"/>
    </row>
    <row r="365" spans="1:9" x14ac:dyDescent="0.2">
      <c r="A365" s="43"/>
      <c r="B365" s="34"/>
      <c r="C365" s="52"/>
      <c r="D365" s="44"/>
      <c r="E365" s="16"/>
      <c r="F365" s="36"/>
      <c r="G365" s="36"/>
      <c r="H365" s="45"/>
      <c r="I365" s="45"/>
    </row>
    <row r="366" spans="1:9" x14ac:dyDescent="0.2">
      <c r="A366" s="43"/>
      <c r="B366" s="34"/>
      <c r="C366" s="52"/>
      <c r="D366" s="44"/>
      <c r="E366" s="16"/>
      <c r="F366" s="36"/>
      <c r="G366" s="36"/>
      <c r="H366" s="45"/>
      <c r="I366" s="45"/>
    </row>
    <row r="367" spans="1:9" x14ac:dyDescent="0.2">
      <c r="A367" s="43"/>
      <c r="B367" s="34"/>
      <c r="C367" s="52"/>
      <c r="D367" s="44"/>
      <c r="E367" s="16"/>
      <c r="F367" s="36"/>
      <c r="G367" s="36"/>
      <c r="H367" s="45"/>
      <c r="I367" s="45"/>
    </row>
    <row r="368" spans="1:9" x14ac:dyDescent="0.2">
      <c r="A368" s="43"/>
      <c r="B368" s="34"/>
      <c r="C368" s="52"/>
      <c r="D368" s="44"/>
      <c r="E368" s="16"/>
      <c r="F368" s="36"/>
      <c r="G368" s="36"/>
      <c r="H368" s="45"/>
      <c r="I368" s="45"/>
    </row>
    <row r="369" spans="1:9" x14ac:dyDescent="0.2">
      <c r="A369" s="43"/>
      <c r="B369" s="34"/>
      <c r="C369" s="52"/>
      <c r="D369" s="44"/>
      <c r="E369" s="16"/>
      <c r="F369" s="36"/>
      <c r="G369" s="36"/>
      <c r="H369" s="45"/>
      <c r="I369" s="45"/>
    </row>
    <row r="370" spans="1:9" x14ac:dyDescent="0.2">
      <c r="A370" s="43"/>
      <c r="B370" s="34"/>
      <c r="C370" s="52"/>
      <c r="D370" s="44"/>
      <c r="E370" s="16"/>
      <c r="F370" s="36"/>
      <c r="G370" s="36"/>
      <c r="H370" s="45"/>
      <c r="I370" s="45"/>
    </row>
    <row r="371" spans="1:9" x14ac:dyDescent="0.2">
      <c r="A371" s="43"/>
      <c r="B371" s="34"/>
      <c r="C371" s="52"/>
      <c r="D371" s="44"/>
      <c r="E371" s="16"/>
      <c r="F371" s="36"/>
      <c r="G371" s="36"/>
      <c r="H371" s="45"/>
      <c r="I371" s="45"/>
    </row>
    <row r="372" spans="1:9" x14ac:dyDescent="0.2">
      <c r="A372" s="43"/>
      <c r="B372" s="34"/>
      <c r="C372" s="52"/>
      <c r="D372" s="44"/>
      <c r="E372" s="16"/>
      <c r="F372" s="36"/>
      <c r="G372" s="36"/>
      <c r="H372" s="45"/>
      <c r="I372" s="45"/>
    </row>
    <row r="373" spans="1:9" x14ac:dyDescent="0.2">
      <c r="A373" s="43"/>
      <c r="B373" s="34"/>
      <c r="C373" s="52"/>
      <c r="D373" s="44"/>
      <c r="E373" s="16"/>
      <c r="F373" s="36"/>
      <c r="G373" s="36"/>
      <c r="H373" s="45"/>
      <c r="I373" s="45"/>
    </row>
    <row r="374" spans="1:9" x14ac:dyDescent="0.2">
      <c r="A374" s="43"/>
      <c r="B374" s="34"/>
      <c r="C374" s="52"/>
      <c r="D374" s="44"/>
      <c r="E374" s="16"/>
      <c r="F374" s="36"/>
      <c r="G374" s="36"/>
      <c r="H374" s="45"/>
      <c r="I374" s="45"/>
    </row>
    <row r="375" spans="1:9" x14ac:dyDescent="0.2">
      <c r="A375" s="43"/>
      <c r="B375" s="34"/>
      <c r="C375" s="52"/>
      <c r="D375" s="44"/>
      <c r="E375" s="16"/>
      <c r="F375" s="36"/>
      <c r="G375" s="36"/>
      <c r="H375" s="45"/>
      <c r="I375" s="45"/>
    </row>
    <row r="376" spans="1:9" x14ac:dyDescent="0.2">
      <c r="A376" s="43"/>
      <c r="B376" s="34"/>
      <c r="C376" s="52"/>
      <c r="D376" s="44"/>
      <c r="E376" s="16"/>
      <c r="F376" s="36"/>
      <c r="G376" s="36"/>
      <c r="H376" s="45"/>
      <c r="I376" s="45"/>
    </row>
    <row r="377" spans="1:9" x14ac:dyDescent="0.2">
      <c r="A377" s="43"/>
      <c r="B377" s="34"/>
      <c r="C377" s="52"/>
      <c r="D377" s="44"/>
      <c r="E377" s="16"/>
      <c r="F377" s="36"/>
      <c r="G377" s="36"/>
      <c r="H377" s="45"/>
      <c r="I377" s="45"/>
    </row>
    <row r="378" spans="1:9" x14ac:dyDescent="0.2">
      <c r="A378" s="43"/>
      <c r="B378" s="34"/>
      <c r="C378" s="52"/>
      <c r="D378" s="44"/>
      <c r="E378" s="16"/>
      <c r="F378" s="36"/>
      <c r="G378" s="36"/>
      <c r="H378" s="45"/>
      <c r="I378" s="45"/>
    </row>
    <row r="379" spans="1:9" x14ac:dyDescent="0.2">
      <c r="A379" s="43"/>
      <c r="B379" s="34"/>
      <c r="C379" s="52"/>
      <c r="D379" s="44"/>
      <c r="E379" s="16"/>
      <c r="F379" s="36"/>
      <c r="G379" s="36"/>
      <c r="H379" s="45"/>
      <c r="I379" s="45"/>
    </row>
    <row r="380" spans="1:9" x14ac:dyDescent="0.2">
      <c r="A380" s="43"/>
      <c r="B380" s="34"/>
      <c r="C380" s="52"/>
      <c r="D380" s="44"/>
      <c r="E380" s="16"/>
      <c r="F380" s="36"/>
      <c r="G380" s="36"/>
      <c r="H380" s="45"/>
      <c r="I380" s="45"/>
    </row>
    <row r="381" spans="1:9" x14ac:dyDescent="0.2">
      <c r="A381" s="43"/>
      <c r="B381" s="34"/>
      <c r="C381" s="52"/>
      <c r="D381" s="44"/>
      <c r="E381" s="16"/>
      <c r="F381" s="36"/>
      <c r="G381" s="36"/>
      <c r="H381" s="45"/>
      <c r="I381" s="45"/>
    </row>
    <row r="382" spans="1:9" x14ac:dyDescent="0.2">
      <c r="A382" s="43"/>
      <c r="B382" s="34"/>
      <c r="C382" s="52"/>
      <c r="D382" s="44"/>
      <c r="E382" s="16"/>
      <c r="F382" s="36"/>
      <c r="G382" s="36"/>
      <c r="H382" s="45"/>
      <c r="I382" s="45"/>
    </row>
    <row r="383" spans="1:9" x14ac:dyDescent="0.2">
      <c r="A383" s="43"/>
      <c r="B383" s="34"/>
      <c r="C383" s="52"/>
      <c r="D383" s="44"/>
      <c r="E383" s="16"/>
      <c r="F383" s="36"/>
      <c r="G383" s="36"/>
      <c r="H383" s="45"/>
      <c r="I383" s="45"/>
    </row>
    <row r="384" spans="1:9" x14ac:dyDescent="0.2">
      <c r="A384" s="43"/>
      <c r="B384" s="34"/>
      <c r="C384" s="52"/>
      <c r="D384" s="44"/>
      <c r="E384" s="16"/>
      <c r="F384" s="36"/>
      <c r="G384" s="36"/>
      <c r="H384" s="45"/>
      <c r="I384" s="45"/>
    </row>
    <row r="385" spans="1:9" x14ac:dyDescent="0.2">
      <c r="A385" s="43"/>
      <c r="B385" s="34"/>
      <c r="C385" s="52"/>
      <c r="D385" s="44"/>
      <c r="E385" s="16"/>
      <c r="F385" s="36"/>
      <c r="G385" s="36"/>
      <c r="H385" s="45"/>
      <c r="I385" s="45"/>
    </row>
    <row r="386" spans="1:9" x14ac:dyDescent="0.2">
      <c r="A386" s="43"/>
      <c r="B386" s="34"/>
      <c r="C386" s="52"/>
      <c r="D386" s="44"/>
      <c r="E386" s="16"/>
      <c r="F386" s="36"/>
      <c r="G386" s="36"/>
      <c r="H386" s="45"/>
      <c r="I386" s="45"/>
    </row>
    <row r="387" spans="1:9" x14ac:dyDescent="0.2">
      <c r="A387" s="43"/>
      <c r="B387" s="34"/>
      <c r="C387" s="52"/>
      <c r="D387" s="44"/>
      <c r="E387" s="16"/>
      <c r="F387" s="36"/>
      <c r="G387" s="36"/>
      <c r="H387" s="45"/>
      <c r="I387" s="45"/>
    </row>
    <row r="388" spans="1:9" x14ac:dyDescent="0.2">
      <c r="A388" s="43"/>
      <c r="B388" s="34"/>
      <c r="C388" s="52"/>
      <c r="D388" s="44"/>
      <c r="E388" s="16"/>
      <c r="F388" s="36"/>
      <c r="G388" s="36"/>
      <c r="H388" s="45"/>
      <c r="I388" s="45"/>
    </row>
    <row r="389" spans="1:9" x14ac:dyDescent="0.2">
      <c r="A389" s="43"/>
      <c r="B389" s="34"/>
      <c r="C389" s="52"/>
      <c r="D389" s="44"/>
      <c r="E389" s="16"/>
      <c r="F389" s="36"/>
      <c r="G389" s="36"/>
      <c r="H389" s="45"/>
      <c r="I389" s="45"/>
    </row>
    <row r="390" spans="1:9" x14ac:dyDescent="0.2">
      <c r="A390" s="43"/>
      <c r="B390" s="34"/>
      <c r="C390" s="52"/>
      <c r="D390" s="44"/>
      <c r="E390" s="16"/>
      <c r="F390" s="36"/>
      <c r="G390" s="36"/>
      <c r="H390" s="45"/>
      <c r="I390" s="45"/>
    </row>
    <row r="391" spans="1:9" x14ac:dyDescent="0.2">
      <c r="A391" s="43"/>
      <c r="B391" s="34"/>
      <c r="C391" s="52"/>
      <c r="D391" s="44"/>
      <c r="E391" s="16"/>
      <c r="F391" s="36"/>
      <c r="G391" s="36"/>
      <c r="H391" s="45"/>
      <c r="I391" s="45"/>
    </row>
    <row r="392" spans="1:9" x14ac:dyDescent="0.2">
      <c r="A392" s="43"/>
      <c r="B392" s="34"/>
      <c r="C392" s="52"/>
      <c r="D392" s="44"/>
      <c r="E392" s="16"/>
      <c r="F392" s="36"/>
      <c r="G392" s="36"/>
      <c r="H392" s="45"/>
      <c r="I392" s="45"/>
    </row>
    <row r="393" spans="1:9" x14ac:dyDescent="0.2">
      <c r="A393" s="43"/>
      <c r="B393" s="34"/>
      <c r="C393" s="52"/>
      <c r="D393" s="44"/>
      <c r="E393" s="16"/>
      <c r="F393" s="36"/>
      <c r="G393" s="36"/>
      <c r="H393" s="45"/>
      <c r="I393" s="45"/>
    </row>
    <row r="394" spans="1:9" x14ac:dyDescent="0.2">
      <c r="A394" s="43"/>
      <c r="B394" s="34"/>
      <c r="C394" s="52"/>
      <c r="D394" s="44"/>
      <c r="E394" s="16"/>
      <c r="F394" s="36"/>
      <c r="G394" s="36"/>
      <c r="H394" s="45"/>
      <c r="I394" s="45"/>
    </row>
    <row r="395" spans="1:9" x14ac:dyDescent="0.2">
      <c r="A395" s="43"/>
      <c r="B395" s="34"/>
      <c r="C395" s="52"/>
      <c r="D395" s="44"/>
      <c r="E395" s="16"/>
      <c r="F395" s="36"/>
      <c r="G395" s="36"/>
      <c r="H395" s="45"/>
      <c r="I395" s="45"/>
    </row>
    <row r="396" spans="1:9" x14ac:dyDescent="0.2">
      <c r="A396" s="43"/>
      <c r="B396" s="34"/>
      <c r="C396" s="52"/>
      <c r="D396" s="44"/>
      <c r="E396" s="16"/>
      <c r="F396" s="36"/>
      <c r="G396" s="36"/>
      <c r="H396" s="45"/>
      <c r="I396" s="45"/>
    </row>
    <row r="397" spans="1:9" x14ac:dyDescent="0.2">
      <c r="A397" s="43"/>
      <c r="B397" s="34"/>
      <c r="C397" s="52"/>
      <c r="D397" s="44"/>
      <c r="E397" s="16"/>
      <c r="F397" s="36"/>
      <c r="G397" s="36"/>
      <c r="H397" s="45"/>
      <c r="I397" s="45"/>
    </row>
    <row r="398" spans="1:9" x14ac:dyDescent="0.2">
      <c r="A398" s="43"/>
      <c r="B398" s="34"/>
      <c r="C398" s="52"/>
      <c r="D398" s="44"/>
      <c r="E398" s="16"/>
      <c r="F398" s="36"/>
      <c r="G398" s="36"/>
      <c r="H398" s="45"/>
      <c r="I398" s="45"/>
    </row>
    <row r="399" spans="1:9" x14ac:dyDescent="0.2">
      <c r="A399" s="43"/>
      <c r="B399" s="34"/>
      <c r="C399" s="52"/>
      <c r="D399" s="44"/>
      <c r="E399" s="16"/>
      <c r="F399" s="36"/>
      <c r="G399" s="36"/>
      <c r="H399" s="45"/>
      <c r="I399" s="45"/>
    </row>
    <row r="400" spans="1:9" x14ac:dyDescent="0.2">
      <c r="A400" s="43"/>
      <c r="B400" s="34"/>
      <c r="C400" s="52"/>
      <c r="D400" s="44"/>
      <c r="E400" s="16"/>
      <c r="F400" s="36"/>
      <c r="G400" s="36"/>
      <c r="H400" s="45"/>
      <c r="I400" s="45"/>
    </row>
    <row r="401" spans="1:9" x14ac:dyDescent="0.2">
      <c r="A401" s="43"/>
      <c r="B401" s="34"/>
      <c r="C401" s="52"/>
      <c r="D401" s="44"/>
      <c r="E401" s="16"/>
      <c r="F401" s="36"/>
      <c r="G401" s="36"/>
      <c r="H401" s="45"/>
      <c r="I401" s="45"/>
    </row>
    <row r="402" spans="1:9" x14ac:dyDescent="0.2">
      <c r="A402" s="43"/>
      <c r="B402" s="34"/>
      <c r="C402" s="52"/>
      <c r="D402" s="44"/>
      <c r="E402" s="16"/>
      <c r="F402" s="36"/>
      <c r="G402" s="36"/>
      <c r="H402" s="45"/>
      <c r="I402" s="45"/>
    </row>
    <row r="403" spans="1:9" x14ac:dyDescent="0.2">
      <c r="A403" s="43"/>
      <c r="B403" s="34"/>
      <c r="C403" s="52"/>
      <c r="D403" s="44"/>
      <c r="E403" s="16"/>
      <c r="F403" s="36"/>
      <c r="G403" s="36"/>
      <c r="H403" s="45"/>
      <c r="I403" s="45"/>
    </row>
    <row r="404" spans="1:9" x14ac:dyDescent="0.2">
      <c r="A404" s="43"/>
      <c r="B404" s="34"/>
      <c r="C404" s="52"/>
      <c r="D404" s="44"/>
      <c r="E404" s="16"/>
      <c r="F404" s="36"/>
      <c r="G404" s="36"/>
      <c r="H404" s="45"/>
      <c r="I404" s="45"/>
    </row>
    <row r="405" spans="1:9" x14ac:dyDescent="0.2">
      <c r="A405" s="43"/>
      <c r="B405" s="34"/>
      <c r="C405" s="52"/>
      <c r="D405" s="44"/>
      <c r="E405" s="16"/>
      <c r="F405" s="36"/>
      <c r="G405" s="36"/>
      <c r="H405" s="45"/>
      <c r="I405" s="45"/>
    </row>
    <row r="406" spans="1:9" x14ac:dyDescent="0.2">
      <c r="A406" s="43"/>
      <c r="B406" s="34"/>
      <c r="C406" s="52"/>
      <c r="D406" s="44"/>
      <c r="E406" s="16"/>
      <c r="F406" s="36"/>
      <c r="G406" s="36"/>
      <c r="H406" s="45"/>
      <c r="I406" s="45"/>
    </row>
    <row r="407" spans="1:9" x14ac:dyDescent="0.2">
      <c r="A407" s="43"/>
      <c r="B407" s="34"/>
      <c r="C407" s="52"/>
      <c r="D407" s="44"/>
      <c r="E407" s="16"/>
      <c r="F407" s="36"/>
      <c r="G407" s="36"/>
      <c r="H407" s="45"/>
      <c r="I407" s="45"/>
    </row>
    <row r="408" spans="1:9" x14ac:dyDescent="0.2">
      <c r="A408" s="43"/>
      <c r="B408" s="34"/>
      <c r="C408" s="52"/>
      <c r="D408" s="44"/>
      <c r="E408" s="16"/>
      <c r="F408" s="36"/>
      <c r="G408" s="36"/>
      <c r="H408" s="45"/>
      <c r="I408" s="45"/>
    </row>
    <row r="409" spans="1:9" x14ac:dyDescent="0.2">
      <c r="A409" s="43"/>
      <c r="B409" s="34"/>
      <c r="C409" s="52"/>
      <c r="D409" s="44"/>
      <c r="E409" s="16"/>
      <c r="F409" s="36"/>
      <c r="G409" s="36"/>
      <c r="H409" s="45"/>
      <c r="I409" s="45"/>
    </row>
    <row r="410" spans="1:9" x14ac:dyDescent="0.2">
      <c r="A410" s="43"/>
      <c r="B410" s="34"/>
      <c r="C410" s="52"/>
      <c r="D410" s="44"/>
      <c r="E410" s="16"/>
      <c r="F410" s="36"/>
      <c r="G410" s="36"/>
      <c r="H410" s="45"/>
      <c r="I410" s="45"/>
    </row>
    <row r="411" spans="1:9" x14ac:dyDescent="0.2">
      <c r="A411" s="43"/>
      <c r="B411" s="34"/>
      <c r="C411" s="52"/>
      <c r="D411" s="44"/>
      <c r="E411" s="16"/>
      <c r="F411" s="36"/>
      <c r="G411" s="36"/>
      <c r="H411" s="45"/>
      <c r="I411" s="45"/>
    </row>
    <row r="412" spans="1:9" x14ac:dyDescent="0.2">
      <c r="A412" s="43"/>
      <c r="B412" s="34"/>
      <c r="C412" s="52"/>
      <c r="D412" s="44"/>
      <c r="E412" s="16"/>
      <c r="F412" s="36"/>
      <c r="G412" s="36"/>
      <c r="H412" s="45"/>
      <c r="I412" s="45"/>
    </row>
    <row r="413" spans="1:9" x14ac:dyDescent="0.2">
      <c r="A413" s="43"/>
      <c r="B413" s="34"/>
      <c r="C413" s="52"/>
      <c r="D413" s="44"/>
      <c r="E413" s="16"/>
      <c r="F413" s="36"/>
      <c r="G413" s="36"/>
      <c r="H413" s="45"/>
      <c r="I413" s="45"/>
    </row>
    <row r="414" spans="1:9" x14ac:dyDescent="0.2">
      <c r="A414" s="43"/>
      <c r="B414" s="34"/>
      <c r="C414" s="52"/>
      <c r="D414" s="44"/>
      <c r="E414" s="16"/>
      <c r="F414" s="36"/>
      <c r="G414" s="36"/>
      <c r="H414" s="45"/>
      <c r="I414" s="45"/>
    </row>
    <row r="415" spans="1:9" x14ac:dyDescent="0.2">
      <c r="A415" s="43"/>
      <c r="B415" s="34"/>
      <c r="C415" s="52"/>
      <c r="D415" s="44"/>
      <c r="E415" s="16"/>
      <c r="F415" s="36"/>
      <c r="G415" s="36"/>
      <c r="H415" s="45"/>
      <c r="I415" s="45"/>
    </row>
    <row r="416" spans="1:9" x14ac:dyDescent="0.2">
      <c r="A416" s="43"/>
      <c r="B416" s="34"/>
      <c r="C416" s="52"/>
      <c r="D416" s="44"/>
      <c r="E416" s="16"/>
      <c r="F416" s="36"/>
      <c r="G416" s="36"/>
      <c r="H416" s="45"/>
      <c r="I416" s="45"/>
    </row>
    <row r="417" spans="1:9" x14ac:dyDescent="0.2">
      <c r="A417" s="43"/>
      <c r="B417" s="34"/>
      <c r="C417" s="52"/>
      <c r="D417" s="44"/>
      <c r="E417" s="16"/>
      <c r="F417" s="36"/>
      <c r="G417" s="36"/>
      <c r="H417" s="45"/>
      <c r="I417" s="45"/>
    </row>
    <row r="418" spans="1:9" x14ac:dyDescent="0.2">
      <c r="A418" s="43"/>
      <c r="B418" s="34"/>
      <c r="C418" s="52"/>
      <c r="D418" s="44"/>
      <c r="E418" s="16"/>
      <c r="F418" s="36"/>
      <c r="G418" s="36"/>
      <c r="H418" s="45"/>
      <c r="I418" s="45"/>
    </row>
    <row r="419" spans="1:9" x14ac:dyDescent="0.2">
      <c r="A419" s="43"/>
      <c r="B419" s="34"/>
      <c r="C419" s="52"/>
      <c r="D419" s="44"/>
      <c r="E419" s="16"/>
      <c r="F419" s="36"/>
      <c r="G419" s="36"/>
      <c r="H419" s="45"/>
      <c r="I419" s="45"/>
    </row>
    <row r="420" spans="1:9" x14ac:dyDescent="0.2">
      <c r="A420" s="43"/>
      <c r="B420" s="34"/>
      <c r="C420" s="52"/>
      <c r="D420" s="44"/>
      <c r="E420" s="16"/>
      <c r="F420" s="36"/>
      <c r="G420" s="36"/>
      <c r="H420" s="45"/>
      <c r="I420" s="45"/>
    </row>
    <row r="421" spans="1:9" x14ac:dyDescent="0.2">
      <c r="A421" s="43"/>
      <c r="B421" s="34"/>
      <c r="C421" s="52"/>
      <c r="D421" s="44"/>
      <c r="E421" s="16"/>
      <c r="F421" s="36"/>
      <c r="G421" s="36"/>
      <c r="H421" s="45"/>
      <c r="I421" s="45"/>
    </row>
    <row r="422" spans="1:9" x14ac:dyDescent="0.2">
      <c r="A422" s="43"/>
      <c r="B422" s="34"/>
      <c r="C422" s="52"/>
      <c r="D422" s="44"/>
      <c r="E422" s="16"/>
      <c r="F422" s="36"/>
      <c r="G422" s="36"/>
      <c r="H422" s="45"/>
      <c r="I422" s="45"/>
    </row>
    <row r="423" spans="1:9" x14ac:dyDescent="0.2">
      <c r="A423" s="43"/>
      <c r="B423" s="34"/>
      <c r="C423" s="52"/>
      <c r="D423" s="44"/>
      <c r="E423" s="16"/>
      <c r="F423" s="36"/>
      <c r="G423" s="36"/>
      <c r="H423" s="45"/>
      <c r="I423" s="45"/>
    </row>
    <row r="424" spans="1:9" x14ac:dyDescent="0.2">
      <c r="A424" s="43"/>
      <c r="B424" s="34"/>
      <c r="C424" s="52"/>
      <c r="D424" s="44"/>
      <c r="E424" s="16"/>
      <c r="F424" s="36"/>
      <c r="G424" s="36"/>
      <c r="H424" s="45"/>
      <c r="I424" s="45"/>
    </row>
    <row r="425" spans="1:9" x14ac:dyDescent="0.2">
      <c r="A425" s="43"/>
      <c r="B425" s="34"/>
      <c r="C425" s="52"/>
      <c r="D425" s="44"/>
      <c r="E425" s="16"/>
      <c r="F425" s="36"/>
      <c r="G425" s="36"/>
      <c r="H425" s="45"/>
      <c r="I425" s="45"/>
    </row>
    <row r="426" spans="1:9" x14ac:dyDescent="0.2">
      <c r="A426" s="43"/>
      <c r="B426" s="34"/>
      <c r="C426" s="52"/>
      <c r="D426" s="44"/>
      <c r="E426" s="16"/>
      <c r="F426" s="36"/>
      <c r="G426" s="36"/>
      <c r="H426" s="45"/>
      <c r="I426" s="45"/>
    </row>
    <row r="427" spans="1:9" x14ac:dyDescent="0.2">
      <c r="A427" s="43"/>
      <c r="B427" s="34"/>
      <c r="C427" s="52"/>
      <c r="D427" s="44"/>
      <c r="E427" s="16"/>
      <c r="F427" s="36"/>
      <c r="G427" s="36"/>
      <c r="H427" s="45"/>
      <c r="I427" s="45"/>
    </row>
    <row r="428" spans="1:9" x14ac:dyDescent="0.2">
      <c r="A428" s="43"/>
      <c r="B428" s="34"/>
      <c r="C428" s="52"/>
      <c r="D428" s="44"/>
      <c r="E428" s="16"/>
      <c r="F428" s="36"/>
      <c r="G428" s="36"/>
      <c r="H428" s="45"/>
      <c r="I428" s="45"/>
    </row>
    <row r="429" spans="1:9" x14ac:dyDescent="0.2">
      <c r="A429" s="43"/>
      <c r="B429" s="34"/>
      <c r="C429" s="52"/>
      <c r="D429" s="44"/>
      <c r="E429" s="16"/>
      <c r="F429" s="36"/>
      <c r="G429" s="36"/>
      <c r="H429" s="45"/>
      <c r="I429" s="45"/>
    </row>
    <row r="430" spans="1:9" x14ac:dyDescent="0.2">
      <c r="A430" s="43"/>
      <c r="B430" s="34"/>
      <c r="C430" s="52"/>
      <c r="D430" s="44"/>
      <c r="E430" s="16"/>
      <c r="F430" s="36"/>
      <c r="G430" s="36"/>
      <c r="H430" s="45"/>
      <c r="I430" s="45"/>
    </row>
    <row r="431" spans="1:9" x14ac:dyDescent="0.2">
      <c r="A431" s="43"/>
      <c r="B431" s="34"/>
      <c r="C431" s="52"/>
      <c r="D431" s="44"/>
      <c r="E431" s="16"/>
      <c r="F431" s="36"/>
      <c r="G431" s="36"/>
      <c r="H431" s="45"/>
      <c r="I431" s="45"/>
    </row>
    <row r="432" spans="1:9" x14ac:dyDescent="0.2">
      <c r="A432" s="43"/>
      <c r="B432" s="34"/>
      <c r="C432" s="52"/>
      <c r="D432" s="44"/>
      <c r="E432" s="16"/>
      <c r="F432" s="36"/>
      <c r="G432" s="36"/>
      <c r="H432" s="45"/>
      <c r="I432" s="45"/>
    </row>
    <row r="433" spans="1:9" x14ac:dyDescent="0.2">
      <c r="A433" s="43"/>
      <c r="B433" s="34"/>
      <c r="C433" s="52"/>
      <c r="D433" s="44"/>
      <c r="E433" s="16"/>
      <c r="F433" s="36"/>
      <c r="G433" s="36"/>
      <c r="H433" s="45"/>
      <c r="I433" s="45"/>
    </row>
    <row r="434" spans="1:9" x14ac:dyDescent="0.2">
      <c r="A434" s="43"/>
      <c r="B434" s="34"/>
      <c r="C434" s="52"/>
      <c r="D434" s="44"/>
      <c r="E434" s="16"/>
      <c r="F434" s="36"/>
      <c r="G434" s="36"/>
      <c r="H434" s="45"/>
      <c r="I434" s="45"/>
    </row>
    <row r="435" spans="1:9" x14ac:dyDescent="0.2">
      <c r="A435" s="43"/>
      <c r="B435" s="34"/>
      <c r="C435" s="52"/>
      <c r="D435" s="44"/>
      <c r="E435" s="16"/>
      <c r="F435" s="36"/>
      <c r="G435" s="36"/>
      <c r="H435" s="45"/>
      <c r="I435" s="45"/>
    </row>
    <row r="436" spans="1:9" x14ac:dyDescent="0.2">
      <c r="A436" s="43"/>
      <c r="B436" s="34"/>
      <c r="C436" s="52"/>
      <c r="D436" s="44"/>
      <c r="E436" s="16"/>
      <c r="F436" s="36"/>
      <c r="G436" s="36"/>
      <c r="H436" s="45"/>
      <c r="I436" s="45"/>
    </row>
    <row r="437" spans="1:9" x14ac:dyDescent="0.2">
      <c r="A437" s="43"/>
      <c r="B437" s="34"/>
      <c r="C437" s="52"/>
      <c r="D437" s="44"/>
      <c r="E437" s="16"/>
      <c r="F437" s="36"/>
      <c r="G437" s="36"/>
      <c r="H437" s="45"/>
      <c r="I437" s="45"/>
    </row>
    <row r="438" spans="1:9" x14ac:dyDescent="0.2">
      <c r="A438" s="43"/>
      <c r="B438" s="34"/>
      <c r="C438" s="52"/>
      <c r="D438" s="44"/>
      <c r="E438" s="16"/>
      <c r="F438" s="36"/>
      <c r="G438" s="36"/>
      <c r="H438" s="45"/>
      <c r="I438" s="45"/>
    </row>
    <row r="439" spans="1:9" x14ac:dyDescent="0.2">
      <c r="A439" s="43"/>
      <c r="B439" s="34"/>
      <c r="C439" s="52"/>
      <c r="D439" s="44"/>
      <c r="E439" s="16"/>
      <c r="F439" s="36"/>
      <c r="G439" s="36"/>
      <c r="H439" s="45"/>
      <c r="I439" s="45"/>
    </row>
    <row r="440" spans="1:9" x14ac:dyDescent="0.2">
      <c r="A440" s="43"/>
      <c r="B440" s="34"/>
      <c r="C440" s="52"/>
      <c r="D440" s="44"/>
      <c r="E440" s="16"/>
      <c r="F440" s="36"/>
      <c r="G440" s="36"/>
      <c r="H440" s="45"/>
      <c r="I440" s="45"/>
    </row>
    <row r="441" spans="1:9" x14ac:dyDescent="0.2">
      <c r="A441" s="43"/>
      <c r="B441" s="34"/>
      <c r="C441" s="52"/>
      <c r="D441" s="44"/>
      <c r="E441" s="16"/>
      <c r="F441" s="36"/>
      <c r="G441" s="36"/>
      <c r="H441" s="45"/>
      <c r="I441" s="45"/>
    </row>
    <row r="442" spans="1:9" x14ac:dyDescent="0.2">
      <c r="A442" s="43"/>
      <c r="B442" s="34"/>
      <c r="C442" s="52"/>
      <c r="D442" s="44"/>
      <c r="E442" s="16"/>
      <c r="F442" s="36"/>
      <c r="G442" s="36"/>
      <c r="H442" s="45"/>
      <c r="I442" s="45"/>
    </row>
    <row r="443" spans="1:9" x14ac:dyDescent="0.2">
      <c r="A443" s="43"/>
      <c r="B443" s="34"/>
      <c r="C443" s="52"/>
      <c r="D443" s="44"/>
      <c r="E443" s="16"/>
      <c r="F443" s="36"/>
      <c r="G443" s="36"/>
      <c r="H443" s="45"/>
      <c r="I443" s="45"/>
    </row>
    <row r="444" spans="1:9" x14ac:dyDescent="0.2">
      <c r="A444" s="43"/>
      <c r="B444" s="34"/>
      <c r="C444" s="52"/>
      <c r="D444" s="44"/>
      <c r="E444" s="16"/>
      <c r="F444" s="36"/>
      <c r="G444" s="36"/>
      <c r="H444" s="45"/>
      <c r="I444" s="45"/>
    </row>
    <row r="445" spans="1:9" x14ac:dyDescent="0.2">
      <c r="A445" s="43"/>
      <c r="B445" s="34"/>
      <c r="C445" s="52"/>
      <c r="D445" s="44"/>
      <c r="E445" s="16"/>
      <c r="F445" s="36"/>
      <c r="G445" s="36"/>
      <c r="H445" s="45"/>
      <c r="I445" s="45"/>
    </row>
    <row r="446" spans="1:9" x14ac:dyDescent="0.2">
      <c r="A446" s="43"/>
      <c r="B446" s="34"/>
      <c r="C446" s="52"/>
      <c r="D446" s="44"/>
      <c r="E446" s="16"/>
      <c r="F446" s="36"/>
      <c r="G446" s="36"/>
      <c r="H446" s="45"/>
      <c r="I446" s="45"/>
    </row>
    <row r="447" spans="1:9" x14ac:dyDescent="0.2">
      <c r="A447" s="43"/>
      <c r="B447" s="34"/>
      <c r="C447" s="52"/>
      <c r="D447" s="44"/>
      <c r="E447" s="16"/>
      <c r="F447" s="36"/>
      <c r="G447" s="36"/>
      <c r="H447" s="45"/>
      <c r="I447" s="45"/>
    </row>
    <row r="448" spans="1:9" x14ac:dyDescent="0.2">
      <c r="A448" s="43"/>
      <c r="B448" s="34"/>
      <c r="C448" s="52"/>
      <c r="D448" s="44"/>
      <c r="E448" s="16"/>
      <c r="F448" s="36"/>
      <c r="G448" s="36"/>
      <c r="H448" s="45"/>
      <c r="I448" s="45"/>
    </row>
    <row r="449" spans="1:9" x14ac:dyDescent="0.2">
      <c r="A449" s="43"/>
      <c r="B449" s="34"/>
      <c r="C449" s="52"/>
      <c r="D449" s="44"/>
      <c r="E449" s="16"/>
      <c r="F449" s="36"/>
      <c r="G449" s="36"/>
      <c r="H449" s="45"/>
      <c r="I449" s="45"/>
    </row>
    <row r="450" spans="1:9" x14ac:dyDescent="0.2">
      <c r="A450" s="43"/>
      <c r="B450" s="34"/>
      <c r="C450" s="52"/>
      <c r="D450" s="44"/>
      <c r="E450" s="16"/>
      <c r="F450" s="36"/>
      <c r="G450" s="36"/>
      <c r="H450" s="45"/>
      <c r="I450" s="45"/>
    </row>
    <row r="451" spans="1:9" x14ac:dyDescent="0.2">
      <c r="A451" s="43"/>
      <c r="B451" s="34"/>
      <c r="C451" s="52"/>
      <c r="D451" s="44"/>
      <c r="E451" s="16"/>
      <c r="F451" s="36"/>
      <c r="G451" s="36"/>
      <c r="H451" s="45"/>
      <c r="I451" s="45"/>
    </row>
    <row r="452" spans="1:9" x14ac:dyDescent="0.2">
      <c r="A452" s="43"/>
      <c r="B452" s="34"/>
      <c r="C452" s="52"/>
      <c r="D452" s="44"/>
      <c r="E452" s="16"/>
      <c r="F452" s="36"/>
      <c r="G452" s="36"/>
      <c r="H452" s="45"/>
      <c r="I452" s="45"/>
    </row>
    <row r="453" spans="1:9" x14ac:dyDescent="0.2">
      <c r="A453" s="43"/>
      <c r="B453" s="34"/>
      <c r="C453" s="52"/>
      <c r="D453" s="44"/>
      <c r="E453" s="16"/>
      <c r="F453" s="36"/>
      <c r="G453" s="36"/>
      <c r="H453" s="45"/>
      <c r="I453" s="45"/>
    </row>
    <row r="454" spans="1:9" x14ac:dyDescent="0.2">
      <c r="A454" s="43"/>
      <c r="B454" s="34"/>
      <c r="C454" s="52"/>
      <c r="D454" s="44"/>
      <c r="E454" s="16"/>
      <c r="F454" s="36"/>
      <c r="G454" s="36"/>
      <c r="H454" s="45"/>
      <c r="I454" s="45"/>
    </row>
    <row r="455" spans="1:9" x14ac:dyDescent="0.2">
      <c r="A455" s="43"/>
      <c r="B455" s="34"/>
      <c r="C455" s="52"/>
      <c r="D455" s="44"/>
      <c r="E455" s="16"/>
      <c r="F455" s="36"/>
      <c r="G455" s="36"/>
      <c r="H455" s="45"/>
      <c r="I455" s="45"/>
    </row>
    <row r="456" spans="1:9" x14ac:dyDescent="0.2">
      <c r="A456" s="43"/>
      <c r="B456" s="34"/>
      <c r="C456" s="52"/>
      <c r="D456" s="44"/>
      <c r="E456" s="16"/>
      <c r="F456" s="36"/>
      <c r="G456" s="36"/>
      <c r="H456" s="45"/>
      <c r="I456" s="45"/>
    </row>
    <row r="457" spans="1:9" x14ac:dyDescent="0.2">
      <c r="A457" s="43"/>
      <c r="B457" s="34"/>
      <c r="C457" s="52"/>
      <c r="D457" s="44"/>
      <c r="E457" s="16"/>
      <c r="F457" s="36"/>
      <c r="G457" s="36"/>
      <c r="H457" s="45"/>
      <c r="I457" s="45"/>
    </row>
    <row r="458" spans="1:9" x14ac:dyDescent="0.2">
      <c r="A458" s="43"/>
      <c r="B458" s="34"/>
      <c r="C458" s="52"/>
      <c r="D458" s="44"/>
      <c r="E458" s="16"/>
      <c r="F458" s="36"/>
      <c r="G458" s="36"/>
      <c r="H458" s="45"/>
      <c r="I458" s="45"/>
    </row>
    <row r="459" spans="1:9" x14ac:dyDescent="0.2">
      <c r="A459" s="43"/>
      <c r="B459" s="34"/>
      <c r="C459" s="52"/>
      <c r="D459" s="44"/>
      <c r="E459" s="16"/>
      <c r="F459" s="36"/>
      <c r="G459" s="36"/>
      <c r="H459" s="45"/>
      <c r="I459" s="45"/>
    </row>
    <row r="460" spans="1:9" x14ac:dyDescent="0.2">
      <c r="A460" s="43"/>
      <c r="B460" s="34"/>
      <c r="C460" s="52"/>
      <c r="D460" s="44"/>
      <c r="E460" s="16"/>
      <c r="F460" s="36"/>
      <c r="G460" s="36"/>
      <c r="H460" s="45"/>
      <c r="I460" s="45"/>
    </row>
    <row r="461" spans="1:9" x14ac:dyDescent="0.2">
      <c r="A461" s="43"/>
      <c r="B461" s="34"/>
      <c r="C461" s="52"/>
      <c r="D461" s="44"/>
      <c r="E461" s="16"/>
      <c r="F461" s="36"/>
      <c r="G461" s="36"/>
      <c r="H461" s="45"/>
      <c r="I461" s="45"/>
    </row>
    <row r="462" spans="1:9" x14ac:dyDescent="0.2">
      <c r="A462" s="43"/>
      <c r="B462" s="34"/>
      <c r="C462" s="52"/>
      <c r="D462" s="44"/>
      <c r="E462" s="16"/>
      <c r="F462" s="36"/>
      <c r="G462" s="36"/>
      <c r="H462" s="45"/>
      <c r="I462" s="45"/>
    </row>
    <row r="463" spans="1:9" x14ac:dyDescent="0.2">
      <c r="A463" s="43"/>
      <c r="B463" s="34"/>
      <c r="C463" s="52"/>
      <c r="D463" s="44"/>
      <c r="E463" s="16"/>
      <c r="F463" s="36"/>
      <c r="G463" s="36"/>
      <c r="H463" s="45"/>
      <c r="I463" s="45"/>
    </row>
    <row r="464" spans="1:9" x14ac:dyDescent="0.2">
      <c r="A464" s="43"/>
      <c r="B464" s="34"/>
      <c r="C464" s="52"/>
      <c r="D464" s="44"/>
      <c r="E464" s="16"/>
      <c r="F464" s="36"/>
      <c r="G464" s="36"/>
      <c r="H464" s="45"/>
      <c r="I464" s="45"/>
    </row>
    <row r="465" spans="1:9" x14ac:dyDescent="0.2">
      <c r="A465" s="43"/>
      <c r="B465" s="34"/>
      <c r="C465" s="52"/>
      <c r="D465" s="44"/>
      <c r="E465" s="16"/>
      <c r="F465" s="36"/>
      <c r="G465" s="36"/>
      <c r="H465" s="45"/>
      <c r="I465" s="45"/>
    </row>
    <row r="466" spans="1:9" x14ac:dyDescent="0.2">
      <c r="A466" s="43"/>
      <c r="B466" s="34"/>
      <c r="C466" s="52"/>
      <c r="D466" s="44"/>
      <c r="E466" s="16"/>
      <c r="F466" s="36"/>
      <c r="G466" s="36"/>
      <c r="H466" s="45"/>
      <c r="I466" s="45"/>
    </row>
    <row r="467" spans="1:9" x14ac:dyDescent="0.2">
      <c r="A467" s="43"/>
      <c r="B467" s="34"/>
      <c r="C467" s="52"/>
      <c r="D467" s="44"/>
      <c r="E467" s="16"/>
      <c r="F467" s="36"/>
      <c r="G467" s="36"/>
      <c r="H467" s="45"/>
      <c r="I467" s="45"/>
    </row>
    <row r="468" spans="1:9" x14ac:dyDescent="0.2">
      <c r="A468" s="43"/>
      <c r="B468" s="34"/>
      <c r="C468" s="52"/>
      <c r="D468" s="44"/>
      <c r="E468" s="16"/>
      <c r="F468" s="36"/>
      <c r="G468" s="36"/>
      <c r="H468" s="45"/>
      <c r="I468" s="45"/>
    </row>
    <row r="469" spans="1:9" x14ac:dyDescent="0.2">
      <c r="A469" s="43"/>
      <c r="B469" s="34"/>
      <c r="C469" s="52"/>
      <c r="D469" s="44"/>
      <c r="E469" s="16"/>
      <c r="F469" s="36"/>
      <c r="G469" s="36"/>
      <c r="H469" s="45"/>
      <c r="I469" s="45"/>
    </row>
    <row r="470" spans="1:9" x14ac:dyDescent="0.2">
      <c r="A470" s="43"/>
      <c r="B470" s="34"/>
      <c r="C470" s="52"/>
      <c r="D470" s="44"/>
      <c r="E470" s="16"/>
      <c r="F470" s="36"/>
      <c r="G470" s="36"/>
      <c r="H470" s="45"/>
      <c r="I470" s="45"/>
    </row>
    <row r="471" spans="1:9" x14ac:dyDescent="0.2">
      <c r="A471" s="43"/>
      <c r="B471" s="34"/>
      <c r="C471" s="52"/>
      <c r="D471" s="44"/>
      <c r="E471" s="16"/>
      <c r="F471" s="36"/>
      <c r="G471" s="36"/>
      <c r="H471" s="45"/>
      <c r="I471" s="45"/>
    </row>
    <row r="472" spans="1:9" x14ac:dyDescent="0.2">
      <c r="A472" s="43"/>
      <c r="B472" s="34"/>
      <c r="C472" s="52"/>
      <c r="D472" s="44"/>
      <c r="E472" s="16"/>
      <c r="F472" s="36"/>
      <c r="G472" s="36"/>
      <c r="H472" s="45"/>
      <c r="I472" s="45"/>
    </row>
    <row r="473" spans="1:9" x14ac:dyDescent="0.2">
      <c r="A473" s="43"/>
      <c r="B473" s="34"/>
      <c r="C473" s="52"/>
      <c r="D473" s="44"/>
      <c r="E473" s="16"/>
      <c r="F473" s="36"/>
      <c r="G473" s="36"/>
      <c r="H473" s="45"/>
      <c r="I473" s="45"/>
    </row>
    <row r="474" spans="1:9" x14ac:dyDescent="0.2">
      <c r="A474" s="43"/>
      <c r="B474" s="34"/>
      <c r="C474" s="52"/>
      <c r="D474" s="44"/>
      <c r="E474" s="16"/>
      <c r="F474" s="36"/>
      <c r="G474" s="36"/>
      <c r="H474" s="45"/>
      <c r="I474" s="45"/>
    </row>
    <row r="475" spans="1:9" x14ac:dyDescent="0.2">
      <c r="A475" s="43"/>
      <c r="B475" s="34"/>
      <c r="C475" s="52"/>
      <c r="D475" s="44"/>
      <c r="E475" s="16"/>
      <c r="F475" s="36"/>
      <c r="G475" s="36"/>
      <c r="H475" s="45"/>
      <c r="I475" s="45"/>
    </row>
    <row r="476" spans="1:9" x14ac:dyDescent="0.2">
      <c r="A476" s="43"/>
      <c r="B476" s="34"/>
      <c r="C476" s="52"/>
      <c r="D476" s="44"/>
      <c r="E476" s="16"/>
      <c r="F476" s="36"/>
      <c r="G476" s="36"/>
      <c r="H476" s="45"/>
      <c r="I476" s="45"/>
    </row>
    <row r="477" spans="1:9" x14ac:dyDescent="0.2">
      <c r="A477" s="43"/>
      <c r="B477" s="34"/>
      <c r="C477" s="52"/>
      <c r="D477" s="44"/>
      <c r="E477" s="16"/>
      <c r="F477" s="36"/>
      <c r="G477" s="36"/>
      <c r="H477" s="45"/>
      <c r="I477" s="45"/>
    </row>
    <row r="478" spans="1:9" x14ac:dyDescent="0.2">
      <c r="A478" s="43"/>
      <c r="B478" s="34"/>
      <c r="C478" s="52"/>
      <c r="D478" s="44"/>
      <c r="E478" s="16"/>
      <c r="F478" s="36"/>
      <c r="G478" s="36"/>
      <c r="H478" s="45"/>
      <c r="I478" s="45"/>
    </row>
    <row r="479" spans="1:9" x14ac:dyDescent="0.2">
      <c r="A479" s="43"/>
      <c r="B479" s="34"/>
      <c r="C479" s="52"/>
      <c r="D479" s="44"/>
      <c r="E479" s="16"/>
      <c r="F479" s="36"/>
      <c r="G479" s="36"/>
      <c r="H479" s="45"/>
      <c r="I479" s="45"/>
    </row>
    <row r="480" spans="1:9" x14ac:dyDescent="0.2">
      <c r="A480" s="43"/>
      <c r="B480" s="34"/>
      <c r="C480" s="52"/>
      <c r="D480" s="44"/>
      <c r="E480" s="16"/>
      <c r="F480" s="36"/>
      <c r="G480" s="36"/>
      <c r="H480" s="45"/>
      <c r="I480" s="45"/>
    </row>
    <row r="481" spans="1:1" x14ac:dyDescent="0.2">
      <c r="A481" s="43"/>
    </row>
    <row r="482" spans="1:1" x14ac:dyDescent="0.2">
      <c r="A482" s="43"/>
    </row>
    <row r="483" spans="1:1" x14ac:dyDescent="0.2">
      <c r="A483" s="43"/>
    </row>
    <row r="484" spans="1:1" x14ac:dyDescent="0.2">
      <c r="A484" s="43"/>
    </row>
    <row r="485" spans="1:1" x14ac:dyDescent="0.2">
      <c r="A485" s="43"/>
    </row>
    <row r="486" spans="1:1" x14ac:dyDescent="0.2">
      <c r="A486" s="43"/>
    </row>
    <row r="487" spans="1:1" x14ac:dyDescent="0.2">
      <c r="A487" s="43"/>
    </row>
    <row r="488" spans="1:1" x14ac:dyDescent="0.2">
      <c r="A488" s="43"/>
    </row>
    <row r="489" spans="1:1" x14ac:dyDescent="0.2">
      <c r="A489" s="43"/>
    </row>
    <row r="490" spans="1:1" x14ac:dyDescent="0.2">
      <c r="A490" s="43"/>
    </row>
  </sheetData>
  <phoneticPr fontId="0" type="noConversion"/>
  <pageMargins left="0.47244094488188981" right="0.39370078740157483" top="0.98425196850393704" bottom="0.98425196850393704" header="0.47244094488188981" footer="0.51181102362204722"/>
  <pageSetup paperSize="9" scale="70" fitToHeight="2" orientation="portrait" r:id="rId1"/>
  <headerFooter alignWithMargins="0">
    <oddHeader>&amp;LRussell Vale Junior Football Club&amp;CAnnual General Meeting 3 Nov  2010&amp;RCanteen Account</oddHeader>
    <oddFooter>&amp;RPrinted &amp;D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2"/>
  <sheetViews>
    <sheetView topLeftCell="A10" zoomScale="80" zoomScaleNormal="80" workbookViewId="0">
      <selection activeCell="G22" sqref="G22"/>
    </sheetView>
  </sheetViews>
  <sheetFormatPr defaultRowHeight="12.75" x14ac:dyDescent="0.2"/>
  <cols>
    <col min="2" max="2" width="2.140625" customWidth="1"/>
    <col min="3" max="3" width="31.140625" bestFit="1" customWidth="1"/>
    <col min="4" max="4" width="19.42578125" hidden="1" customWidth="1"/>
    <col min="5" max="5" width="16.85546875" style="69" hidden="1" customWidth="1"/>
    <col min="6" max="6" width="11" hidden="1" customWidth="1"/>
    <col min="7" max="7" width="20.42578125" customWidth="1"/>
    <col min="10" max="10" width="11.28515625" bestFit="1" customWidth="1"/>
  </cols>
  <sheetData>
    <row r="1" spans="1:10" x14ac:dyDescent="0.2">
      <c r="A1" s="12" t="s">
        <v>344</v>
      </c>
    </row>
    <row r="2" spans="1:10" x14ac:dyDescent="0.2">
      <c r="G2" s="95"/>
    </row>
    <row r="3" spans="1:10" x14ac:dyDescent="0.2">
      <c r="G3" s="94"/>
    </row>
    <row r="5" spans="1:10" x14ac:dyDescent="0.2">
      <c r="A5" s="7" t="s">
        <v>343</v>
      </c>
      <c r="G5" s="6" t="s">
        <v>570</v>
      </c>
    </row>
    <row r="7" spans="1:10" x14ac:dyDescent="0.2">
      <c r="B7" s="7" t="s">
        <v>345</v>
      </c>
      <c r="E7" s="72" t="s">
        <v>370</v>
      </c>
      <c r="G7" s="100" t="s">
        <v>571</v>
      </c>
    </row>
    <row r="8" spans="1:10" x14ac:dyDescent="0.2">
      <c r="G8" s="69"/>
    </row>
    <row r="9" spans="1:10" x14ac:dyDescent="0.2">
      <c r="C9" s="12" t="s">
        <v>140</v>
      </c>
      <c r="E9" s="69">
        <v>11315</v>
      </c>
      <c r="G9" s="69">
        <f>SUMIF('General AC 011127042'!$I$127:$I$243,C9,'General AC 011127042'!$B$127:$B$243)</f>
        <v>12548.75</v>
      </c>
    </row>
    <row r="10" spans="1:10" x14ac:dyDescent="0.2">
      <c r="C10" s="12" t="s">
        <v>39</v>
      </c>
      <c r="E10" s="69">
        <v>11180.27</v>
      </c>
      <c r="G10" s="69">
        <f>SUMIF('General AC 011127042'!$I$127:$I$243,C10,'General AC 011127042'!$B$127:$B$243)</f>
        <v>6800</v>
      </c>
    </row>
    <row r="11" spans="1:10" x14ac:dyDescent="0.2">
      <c r="C11" s="12" t="s">
        <v>406</v>
      </c>
      <c r="E11" s="69">
        <v>12401.55</v>
      </c>
      <c r="G11" s="69">
        <f>'Canteen AC 200455562'!B123</f>
        <v>9668.33</v>
      </c>
      <c r="J11" s="174"/>
    </row>
    <row r="12" spans="1:10" x14ac:dyDescent="0.2">
      <c r="B12" s="12"/>
      <c r="C12" s="12" t="s">
        <v>348</v>
      </c>
      <c r="E12" s="69">
        <v>1614.1</v>
      </c>
      <c r="G12" s="69">
        <f>SUMIF('General AC 011127042'!$I$127:$I$243,C12,'General AC 011127042'!$B$127:$B$243)</f>
        <v>1885</v>
      </c>
    </row>
    <row r="13" spans="1:10" x14ac:dyDescent="0.2">
      <c r="C13" s="12" t="s">
        <v>347</v>
      </c>
      <c r="E13" s="69">
        <v>1800</v>
      </c>
      <c r="G13" s="69">
        <f>SUMIF('General AC 011127042'!$I$127:$I$243,C13,'General AC 011127042'!$B$127:$B$243)</f>
        <v>2300</v>
      </c>
    </row>
    <row r="14" spans="1:10" x14ac:dyDescent="0.2">
      <c r="C14" s="12" t="s">
        <v>346</v>
      </c>
      <c r="E14" s="71">
        <v>273.55</v>
      </c>
      <c r="G14" s="69">
        <f>SUMIF('General AC 011127042'!$I$127:$I$243,C14,'General AC 011127042'!$B$127:$B$243)</f>
        <v>1512</v>
      </c>
    </row>
    <row r="15" spans="1:10" x14ac:dyDescent="0.2">
      <c r="C15" s="54" t="s">
        <v>462</v>
      </c>
      <c r="E15" s="71"/>
      <c r="G15" s="69">
        <f>SUMIF('General AC 011127042'!$I$127:$I$243,C15,'General AC 011127042'!$B$127:$B$243)</f>
        <v>145</v>
      </c>
    </row>
    <row r="16" spans="1:10" ht="13.5" thickBot="1" x14ac:dyDescent="0.25">
      <c r="C16" t="s">
        <v>371</v>
      </c>
      <c r="E16" s="70">
        <v>535.91999999999996</v>
      </c>
      <c r="G16" s="69">
        <f>SUMIF('General AC 011127042'!$I$127:$I$243,C16,'General AC 011127042'!$B$127:$B$243)</f>
        <v>17.54</v>
      </c>
    </row>
    <row r="17" spans="2:7" ht="13.5" thickTop="1" x14ac:dyDescent="0.2">
      <c r="E17" s="69">
        <f>SUM(E9:E16)</f>
        <v>39120.39</v>
      </c>
      <c r="G17" s="69">
        <f>SUM(G9:G16)</f>
        <v>34876.620000000003</v>
      </c>
    </row>
    <row r="19" spans="2:7" x14ac:dyDescent="0.2">
      <c r="B19" s="7" t="s">
        <v>349</v>
      </c>
    </row>
    <row r="21" spans="2:7" x14ac:dyDescent="0.2">
      <c r="C21" s="12" t="s">
        <v>350</v>
      </c>
      <c r="E21" s="69">
        <v>6874.18</v>
      </c>
      <c r="G21" s="69">
        <f>-SUMIF('General AC 011127042'!$I$127:$I$243,C21,'General AC 011127042'!$C$127:$C$243)</f>
        <v>5840</v>
      </c>
    </row>
    <row r="22" spans="2:7" x14ac:dyDescent="0.2">
      <c r="C22" s="12" t="s">
        <v>351</v>
      </c>
      <c r="E22" s="69">
        <v>885.85</v>
      </c>
      <c r="G22" s="69">
        <f>-SUMIF('General AC 011127042'!$I$127:$I$243,C22,'General AC 011127042'!$C$127:$C$243)</f>
        <v>5635.95</v>
      </c>
    </row>
    <row r="23" spans="2:7" x14ac:dyDescent="0.2">
      <c r="C23" s="12" t="s">
        <v>352</v>
      </c>
      <c r="E23" s="69">
        <v>233.2</v>
      </c>
      <c r="G23" s="69">
        <f>-SUMIF('General AC 011127042'!$I$127:$I$243,C23,'General AC 011127042'!$C$127:$C$243)</f>
        <v>0</v>
      </c>
    </row>
    <row r="24" spans="2:7" x14ac:dyDescent="0.2">
      <c r="C24" s="12" t="s">
        <v>353</v>
      </c>
      <c r="E24" s="69">
        <v>90</v>
      </c>
      <c r="G24" s="69">
        <f>-SUMIF('General AC 011127042'!$I$127:$I$243,C24,'General AC 011127042'!$C$127:$C$243)</f>
        <v>335</v>
      </c>
    </row>
    <row r="25" spans="2:7" x14ac:dyDescent="0.2">
      <c r="C25" s="12" t="s">
        <v>354</v>
      </c>
      <c r="E25" s="69">
        <v>45</v>
      </c>
      <c r="G25" s="69">
        <f>-SUMIF('General AC 011127042'!$I$127:$I$243,C25,'General AC 011127042'!$C$127:$C$243)</f>
        <v>0</v>
      </c>
    </row>
    <row r="26" spans="2:7" x14ac:dyDescent="0.2">
      <c r="C26" s="12" t="s">
        <v>355</v>
      </c>
      <c r="E26" s="69">
        <v>35</v>
      </c>
      <c r="G26" s="69">
        <f>-SUMIF('General AC 011127042'!$I$127:$I$243,C26,'General AC 011127042'!$C$127:$C$243)</f>
        <v>0</v>
      </c>
    </row>
    <row r="27" spans="2:7" x14ac:dyDescent="0.2">
      <c r="C27" s="12" t="s">
        <v>356</v>
      </c>
      <c r="E27" s="69">
        <v>100</v>
      </c>
      <c r="G27" s="69">
        <f>-SUMIF('General AC 011127042'!$I$127:$I$243,C27,'General AC 011127042'!$C$127:$C$243)</f>
        <v>0</v>
      </c>
    </row>
    <row r="28" spans="2:7" x14ac:dyDescent="0.2">
      <c r="G28" s="69">
        <f>-SUMIF('General AC 011127042'!$I$127:$I$243,C28,'General AC 011127042'!$C$127:$C$243)</f>
        <v>0</v>
      </c>
    </row>
    <row r="29" spans="2:7" x14ac:dyDescent="0.2">
      <c r="C29" s="12" t="s">
        <v>399</v>
      </c>
      <c r="E29" s="69">
        <v>7342.74</v>
      </c>
      <c r="G29" s="69">
        <f>-'Canteen AC 200455562'!C123</f>
        <v>6626.7400000000007</v>
      </c>
    </row>
    <row r="30" spans="2:7" x14ac:dyDescent="0.2">
      <c r="C30" t="s">
        <v>357</v>
      </c>
      <c r="E30" s="69">
        <v>48.03</v>
      </c>
      <c r="G30" s="69">
        <f>-SUMIF('General AC 011127042'!$I$127:$I$243,C30,'General AC 011127042'!$C$127:$C$243)</f>
        <v>0</v>
      </c>
    </row>
    <row r="31" spans="2:7" x14ac:dyDescent="0.2">
      <c r="C31" t="s">
        <v>359</v>
      </c>
      <c r="E31" s="69">
        <v>41.4</v>
      </c>
      <c r="G31" s="69">
        <f>-SUMIF('General AC 011127042'!$I$127:$I$243,C31,'General AC 011127042'!$C$127:$C$243)</f>
        <v>11.5</v>
      </c>
    </row>
    <row r="32" spans="2:7" x14ac:dyDescent="0.2">
      <c r="C32" t="s">
        <v>362</v>
      </c>
      <c r="E32" s="69">
        <v>69</v>
      </c>
      <c r="G32" s="69">
        <f>-SUMIF('General AC 011127042'!$I$127:$I$243,C32,'General AC 011127042'!$C$127:$C$243)</f>
        <v>48</v>
      </c>
    </row>
    <row r="33" spans="1:7" x14ac:dyDescent="0.2">
      <c r="C33" t="s">
        <v>365</v>
      </c>
      <c r="E33" s="69">
        <v>79.5</v>
      </c>
      <c r="G33" s="69">
        <f>-SUMIF('General AC 011127042'!$I$127:$I$243,C33,'General AC 011127042'!$C$127:$C$243)</f>
        <v>91</v>
      </c>
    </row>
    <row r="34" spans="1:7" x14ac:dyDescent="0.2">
      <c r="C34" t="s">
        <v>361</v>
      </c>
      <c r="E34" s="69">
        <v>40</v>
      </c>
      <c r="G34" s="69">
        <f>-SUMIF('General AC 011127042'!$I$127:$I$243,C34,'General AC 011127042'!$C$127:$C$243)</f>
        <v>0</v>
      </c>
    </row>
    <row r="35" spans="1:7" x14ac:dyDescent="0.2">
      <c r="C35" s="12" t="s">
        <v>400</v>
      </c>
      <c r="E35" s="69">
        <v>1500</v>
      </c>
      <c r="G35" s="69">
        <f>-SUMIF('General AC 011127042'!$I$127:$I$243,C35,'General AC 011127042'!$C$127:$C$243)</f>
        <v>0</v>
      </c>
    </row>
    <row r="36" spans="1:7" x14ac:dyDescent="0.2">
      <c r="C36" t="s">
        <v>358</v>
      </c>
      <c r="E36" s="69">
        <v>2182</v>
      </c>
      <c r="G36" s="69">
        <f>-SUMIF('General AC 011127042'!$I$127:$I$243,C36,'General AC 011127042'!$C$127:$C$243)</f>
        <v>5275.2800000000007</v>
      </c>
    </row>
    <row r="37" spans="1:7" x14ac:dyDescent="0.2">
      <c r="C37" t="s">
        <v>360</v>
      </c>
      <c r="E37" s="69">
        <v>7431.11</v>
      </c>
      <c r="G37" s="69">
        <f>-SUMIF('General AC 011127042'!$I$127:$I$243,C37,'General AC 011127042'!$C$127:$C$243)</f>
        <v>3591.5</v>
      </c>
    </row>
    <row r="38" spans="1:7" x14ac:dyDescent="0.2">
      <c r="C38" t="s">
        <v>363</v>
      </c>
      <c r="E38" s="69">
        <v>4231.3500000000004</v>
      </c>
      <c r="G38" s="69">
        <f>-SUMIF('General AC 011127042'!$I$127:$I$243,C38,'General AC 011127042'!$C$127:$C$243)</f>
        <v>346</v>
      </c>
    </row>
    <row r="39" spans="1:7" x14ac:dyDescent="0.2">
      <c r="C39" t="s">
        <v>364</v>
      </c>
      <c r="E39" s="69">
        <v>825.3</v>
      </c>
      <c r="G39" s="69">
        <f>-SUMIF('General AC 011127042'!$I$127:$I$243,C39,'General AC 011127042'!$C$127:$C$243)</f>
        <v>0</v>
      </c>
    </row>
    <row r="40" spans="1:7" x14ac:dyDescent="0.2">
      <c r="C40" t="s">
        <v>366</v>
      </c>
      <c r="E40" s="69">
        <v>592.49</v>
      </c>
      <c r="G40" s="69">
        <f>-SUMIF('General AC 011127042'!$I$127:$I$243,C40,'General AC 011127042'!$C$127:$C$243)</f>
        <v>806.51999999999987</v>
      </c>
    </row>
    <row r="41" spans="1:7" x14ac:dyDescent="0.2">
      <c r="C41" t="s">
        <v>367</v>
      </c>
      <c r="E41" s="69">
        <v>1500</v>
      </c>
      <c r="G41" s="69">
        <f>-SUMIF('General AC 011127042'!$I$127:$I$243,C41,'General AC 011127042'!$C$127:$C$243)</f>
        <v>2240.67</v>
      </c>
    </row>
    <row r="42" spans="1:7" x14ac:dyDescent="0.2">
      <c r="C42" t="s">
        <v>368</v>
      </c>
      <c r="E42" s="69">
        <v>1190</v>
      </c>
      <c r="G42" s="69">
        <f>-SUMIF('General AC 011127042'!$I$127:$I$243,C42,'General AC 011127042'!$C$127:$C$243)</f>
        <v>670</v>
      </c>
    </row>
    <row r="43" spans="1:7" x14ac:dyDescent="0.2">
      <c r="C43" t="s">
        <v>369</v>
      </c>
      <c r="E43" s="71">
        <v>1769.1</v>
      </c>
      <c r="G43" s="69">
        <f>-SUMIF('General AC 011127042'!$I$127:$I$243,C43,'General AC 011127042'!$C$127:$C$243)</f>
        <v>718.54</v>
      </c>
    </row>
    <row r="44" spans="1:7" ht="13.5" thickBot="1" x14ac:dyDescent="0.25">
      <c r="C44" s="12" t="s">
        <v>402</v>
      </c>
      <c r="E44" s="70">
        <f>1363.95/3</f>
        <v>454.65000000000003</v>
      </c>
      <c r="G44" s="69">
        <f>-SUMIF('General AC 011127042'!$I$127:$I$243,C44,'General AC 011127042'!$C$127:$C$243)</f>
        <v>0</v>
      </c>
    </row>
    <row r="45" spans="1:7" ht="13.5" thickTop="1" x14ac:dyDescent="0.2">
      <c r="E45" s="69">
        <f>SUM(E21:E44)</f>
        <v>37559.9</v>
      </c>
      <c r="G45" s="69">
        <f>SUM(G21:G44)</f>
        <v>32236.700000000004</v>
      </c>
    </row>
    <row r="47" spans="1:7" x14ac:dyDescent="0.2">
      <c r="A47" s="7"/>
    </row>
    <row r="48" spans="1:7" ht="13.5" thickBot="1" x14ac:dyDescent="0.25">
      <c r="B48" s="7" t="s">
        <v>372</v>
      </c>
      <c r="E48" s="75">
        <f>E17-E45</f>
        <v>1560.489999999998</v>
      </c>
      <c r="G48" s="75">
        <f>G17-G45</f>
        <v>2639.9199999999983</v>
      </c>
    </row>
    <row r="49" spans="7:7" ht="13.5" thickTop="1" x14ac:dyDescent="0.2"/>
    <row r="52" spans="7:7" x14ac:dyDescent="0.2">
      <c r="G52" s="7"/>
    </row>
  </sheetData>
  <phoneticPr fontId="0" type="noConversion"/>
  <pageMargins left="0.70866141732283472" right="0.70866141732283472" top="0.74803149606299213" bottom="0.74803149606299213" header="0.31496062992125984" footer="0.31496062992125984"/>
  <pageSetup paperSize="9" scale="70" orientation="portrait" cellComments="asDisplayed" r:id="rId1"/>
  <headerFooter>
    <oddHeader>&amp;A</oddHeader>
    <oddFooter>&amp;LPrinted by D. Hughes on  &amp;D&amp;RPage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7"/>
  <sheetViews>
    <sheetView topLeftCell="A2" zoomScale="60" zoomScaleNormal="60" workbookViewId="0">
      <selection activeCell="E23" sqref="E23"/>
    </sheetView>
  </sheetViews>
  <sheetFormatPr defaultRowHeight="12.75" x14ac:dyDescent="0.2"/>
  <cols>
    <col min="3" max="3" width="25.85546875" customWidth="1"/>
    <col min="4" max="4" width="19.42578125" customWidth="1"/>
    <col min="5" max="5" width="16.5703125" style="69" customWidth="1"/>
  </cols>
  <sheetData>
    <row r="1" spans="1:7" x14ac:dyDescent="0.2">
      <c r="A1" s="12" t="s">
        <v>344</v>
      </c>
    </row>
    <row r="5" spans="1:7" x14ac:dyDescent="0.2">
      <c r="A5" s="7" t="s">
        <v>373</v>
      </c>
    </row>
    <row r="7" spans="1:7" x14ac:dyDescent="0.2">
      <c r="B7" s="7" t="s">
        <v>374</v>
      </c>
      <c r="E7" s="123" t="s">
        <v>592</v>
      </c>
    </row>
    <row r="9" spans="1:7" x14ac:dyDescent="0.2">
      <c r="C9" s="12" t="s">
        <v>375</v>
      </c>
      <c r="E9" s="69">
        <v>7407.32</v>
      </c>
    </row>
    <row r="10" spans="1:7" x14ac:dyDescent="0.2">
      <c r="C10" s="12" t="s">
        <v>376</v>
      </c>
      <c r="E10" s="69">
        <v>18201.060000000001</v>
      </c>
      <c r="G10" s="124" t="s">
        <v>596</v>
      </c>
    </row>
    <row r="11" spans="1:7" x14ac:dyDescent="0.2">
      <c r="B11" s="12"/>
      <c r="C11" s="12" t="s">
        <v>377</v>
      </c>
      <c r="E11" s="69">
        <v>6304.72</v>
      </c>
    </row>
    <row r="12" spans="1:7" x14ac:dyDescent="0.2">
      <c r="C12" s="12" t="s">
        <v>378</v>
      </c>
      <c r="E12" s="69">
        <f>206+1720+2872.8</f>
        <v>4798.8</v>
      </c>
      <c r="G12" s="113" t="s">
        <v>599</v>
      </c>
    </row>
    <row r="13" spans="1:7" x14ac:dyDescent="0.2">
      <c r="C13" s="12" t="s">
        <v>379</v>
      </c>
      <c r="E13" s="71">
        <v>165</v>
      </c>
      <c r="G13" s="113" t="s">
        <v>598</v>
      </c>
    </row>
    <row r="14" spans="1:7" ht="13.5" thickBot="1" x14ac:dyDescent="0.25">
      <c r="C14" s="113" t="s">
        <v>597</v>
      </c>
      <c r="E14" s="70">
        <v>0</v>
      </c>
    </row>
    <row r="15" spans="1:7" ht="13.5" thickTop="1" x14ac:dyDescent="0.2">
      <c r="E15" s="69">
        <f>SUM(E9:E14)</f>
        <v>36876.9</v>
      </c>
    </row>
    <row r="17" spans="1:5" x14ac:dyDescent="0.2">
      <c r="B17" s="7" t="s">
        <v>380</v>
      </c>
    </row>
    <row r="18" spans="1:5" x14ac:dyDescent="0.2">
      <c r="B18" s="7"/>
    </row>
    <row r="19" spans="1:5" x14ac:dyDescent="0.2">
      <c r="C19" s="113" t="s">
        <v>407</v>
      </c>
      <c r="E19" s="69">
        <f>(1363.95/3)*1</f>
        <v>454.65000000000003</v>
      </c>
    </row>
    <row r="20" spans="1:5" x14ac:dyDescent="0.2">
      <c r="C20" s="113" t="s">
        <v>593</v>
      </c>
      <c r="E20" s="69">
        <f>1797*9/10</f>
        <v>1617.3</v>
      </c>
    </row>
    <row r="21" spans="1:5" x14ac:dyDescent="0.2">
      <c r="C21" s="113" t="s">
        <v>594</v>
      </c>
      <c r="E21" s="69">
        <f>2442*9/10</f>
        <v>2197.8000000000002</v>
      </c>
    </row>
    <row r="22" spans="1:5" x14ac:dyDescent="0.2">
      <c r="C22" s="113" t="s">
        <v>595</v>
      </c>
      <c r="E22" s="71">
        <f>2347.4*4/5</f>
        <v>1877.92</v>
      </c>
    </row>
    <row r="23" spans="1:5" ht="13.5" thickBot="1" x14ac:dyDescent="0.25">
      <c r="C23" s="113" t="s">
        <v>600</v>
      </c>
      <c r="E23" s="70">
        <v>2035</v>
      </c>
    </row>
    <row r="24" spans="1:5" ht="13.5" thickTop="1" x14ac:dyDescent="0.2">
      <c r="E24" s="69">
        <f>SUM(E19:E23)</f>
        <v>8182.67</v>
      </c>
    </row>
    <row r="27" spans="1:5" ht="13.5" thickBot="1" x14ac:dyDescent="0.25">
      <c r="A27" s="7" t="s">
        <v>381</v>
      </c>
      <c r="E27" s="73">
        <f>E15+E24</f>
        <v>45059.57</v>
      </c>
    </row>
    <row r="28" spans="1:5" ht="13.5" thickTop="1" x14ac:dyDescent="0.2"/>
    <row r="30" spans="1:5" x14ac:dyDescent="0.2">
      <c r="A30" s="7" t="s">
        <v>382</v>
      </c>
      <c r="C30" s="12"/>
    </row>
    <row r="31" spans="1:5" x14ac:dyDescent="0.2">
      <c r="C31" s="12"/>
    </row>
    <row r="32" spans="1:5" x14ac:dyDescent="0.2">
      <c r="B32" s="7" t="s">
        <v>383</v>
      </c>
      <c r="C32" s="12"/>
    </row>
    <row r="33" spans="1:5" x14ac:dyDescent="0.2">
      <c r="C33" s="12"/>
    </row>
    <row r="34" spans="1:5" x14ac:dyDescent="0.2">
      <c r="C34" s="12" t="s">
        <v>384</v>
      </c>
      <c r="E34" s="125">
        <v>729.05</v>
      </c>
    </row>
    <row r="35" spans="1:5" x14ac:dyDescent="0.2">
      <c r="C35" s="12"/>
    </row>
    <row r="36" spans="1:5" x14ac:dyDescent="0.2">
      <c r="C36" s="12"/>
    </row>
    <row r="37" spans="1:5" x14ac:dyDescent="0.2">
      <c r="B37" s="7" t="s">
        <v>385</v>
      </c>
    </row>
    <row r="38" spans="1:5" x14ac:dyDescent="0.2">
      <c r="C38" s="12"/>
    </row>
    <row r="39" spans="1:5" x14ac:dyDescent="0.2">
      <c r="E39" s="69">
        <v>0</v>
      </c>
    </row>
    <row r="42" spans="1:5" ht="13.5" thickBot="1" x14ac:dyDescent="0.25">
      <c r="A42" s="7" t="s">
        <v>386</v>
      </c>
      <c r="E42" s="73">
        <f>SUM(E34:E39)</f>
        <v>729.05</v>
      </c>
    </row>
    <row r="43" spans="1:5" ht="13.5" thickTop="1" x14ac:dyDescent="0.2"/>
    <row r="45" spans="1:5" ht="13.5" thickBot="1" x14ac:dyDescent="0.25">
      <c r="A45" s="7" t="s">
        <v>387</v>
      </c>
      <c r="E45" s="75">
        <f>E27-E42</f>
        <v>44330.52</v>
      </c>
    </row>
    <row r="46" spans="1:5" ht="13.5" thickTop="1" x14ac:dyDescent="0.2"/>
    <row r="48" spans="1:5" x14ac:dyDescent="0.2">
      <c r="A48" s="7" t="s">
        <v>388</v>
      </c>
    </row>
    <row r="49" spans="1:5" x14ac:dyDescent="0.2">
      <c r="B49" s="12" t="s">
        <v>389</v>
      </c>
      <c r="E49" s="69">
        <v>40872.339999999997</v>
      </c>
    </row>
    <row r="50" spans="1:5" x14ac:dyDescent="0.2">
      <c r="B50" s="12" t="s">
        <v>392</v>
      </c>
      <c r="E50" s="69">
        <f>E53-(E49+E51)</f>
        <v>818.26000000000204</v>
      </c>
    </row>
    <row r="51" spans="1:5" x14ac:dyDescent="0.2">
      <c r="B51" s="12" t="s">
        <v>391</v>
      </c>
      <c r="E51" s="71">
        <f>'INCOME STATEMENT 2011'!G48</f>
        <v>2639.9199999999983</v>
      </c>
    </row>
    <row r="52" spans="1:5" x14ac:dyDescent="0.2">
      <c r="E52" s="71"/>
    </row>
    <row r="53" spans="1:5" ht="13.5" thickBot="1" x14ac:dyDescent="0.25">
      <c r="A53" s="7" t="s">
        <v>390</v>
      </c>
      <c r="E53" s="75">
        <f>E45</f>
        <v>44330.52</v>
      </c>
    </row>
    <row r="54" spans="1:5" ht="13.5" thickTop="1" x14ac:dyDescent="0.2">
      <c r="E54" s="71"/>
    </row>
    <row r="55" spans="1:5" x14ac:dyDescent="0.2">
      <c r="E55" s="71"/>
    </row>
    <row r="56" spans="1:5" x14ac:dyDescent="0.2">
      <c r="A56" s="7"/>
      <c r="E56" s="71"/>
    </row>
    <row r="57" spans="1:5" x14ac:dyDescent="0.2">
      <c r="B57" s="7"/>
      <c r="E57" s="74"/>
    </row>
  </sheetData>
  <phoneticPr fontId="0" type="noConversion"/>
  <pageMargins left="0.70866141732283472" right="0.70866141732283472" top="0.74803149606299213" bottom="0.74803149606299213" header="0.31496062992125984" footer="0.31496062992125984"/>
  <pageSetup paperSize="9" scale="73" orientation="landscape" r:id="rId1"/>
  <headerFooter>
    <oddHeader>&amp;C&amp;A</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8"/>
  <sheetViews>
    <sheetView showGridLines="0" tabSelected="1" workbookViewId="0">
      <selection activeCell="K38" sqref="K38"/>
    </sheetView>
  </sheetViews>
  <sheetFormatPr defaultColWidth="9" defaultRowHeight="11.25" x14ac:dyDescent="0.2"/>
  <cols>
    <col min="1" max="1" width="4" style="126" customWidth="1"/>
    <col min="2" max="2" width="10.7109375" style="126" customWidth="1"/>
    <col min="3" max="3" width="33" style="126" customWidth="1"/>
    <col min="4" max="4" width="12.7109375" style="126" customWidth="1"/>
    <col min="5" max="6" width="14" style="126" customWidth="1"/>
    <col min="7" max="7" width="14" style="127" customWidth="1"/>
    <col min="8" max="8" width="12.7109375" style="126" customWidth="1"/>
    <col min="9" max="9" width="4.42578125" style="126" customWidth="1"/>
    <col min="10" max="10" width="12.7109375" style="126" hidden="1" customWidth="1"/>
    <col min="11" max="12" width="12.7109375" style="126" customWidth="1"/>
    <col min="13" max="16384" width="9" style="126"/>
  </cols>
  <sheetData>
    <row r="1" spans="1:11" ht="13.5" thickBot="1" x14ac:dyDescent="0.25">
      <c r="A1" s="167"/>
      <c r="B1" s="169"/>
      <c r="C1" s="169"/>
      <c r="D1" s="169"/>
      <c r="E1" s="169"/>
      <c r="F1" s="169"/>
      <c r="G1" s="168"/>
      <c r="H1" s="167"/>
    </row>
    <row r="2" spans="1:11" ht="20.25" customHeight="1" x14ac:dyDescent="0.2">
      <c r="A2" s="137"/>
      <c r="B2" s="166" t="s">
        <v>608</v>
      </c>
      <c r="C2" s="165"/>
      <c r="D2" s="165"/>
      <c r="E2" s="165"/>
      <c r="F2" s="165"/>
      <c r="G2" s="164"/>
      <c r="H2" s="137"/>
    </row>
    <row r="3" spans="1:11" ht="12" x14ac:dyDescent="0.2">
      <c r="A3" s="137"/>
      <c r="B3" s="163" t="s">
        <v>607</v>
      </c>
      <c r="C3" s="162"/>
      <c r="D3" s="162"/>
      <c r="E3" s="162"/>
      <c r="F3" s="162"/>
      <c r="G3" s="161"/>
      <c r="H3" s="137"/>
    </row>
    <row r="4" spans="1:11" ht="12" x14ac:dyDescent="0.2">
      <c r="A4" s="137"/>
      <c r="B4" s="163" t="s">
        <v>606</v>
      </c>
      <c r="C4" s="162"/>
      <c r="D4" s="162"/>
      <c r="E4" s="162"/>
      <c r="F4" s="162"/>
      <c r="G4" s="161"/>
      <c r="H4" s="137"/>
    </row>
    <row r="5" spans="1:11" ht="12" x14ac:dyDescent="0.2">
      <c r="A5" s="137"/>
      <c r="B5" s="163" t="s">
        <v>601</v>
      </c>
      <c r="C5" s="162"/>
      <c r="D5" s="162"/>
      <c r="E5" s="162"/>
      <c r="F5" s="162"/>
      <c r="G5" s="161"/>
      <c r="H5" s="137"/>
    </row>
    <row r="6" spans="1:11" ht="12.75" customHeight="1" x14ac:dyDescent="0.2">
      <c r="A6" s="137"/>
      <c r="B6" s="163" t="s">
        <v>601</v>
      </c>
      <c r="C6" s="162"/>
      <c r="D6" s="162"/>
      <c r="E6" s="162"/>
      <c r="F6" s="162"/>
      <c r="G6" s="161"/>
      <c r="H6" s="137"/>
    </row>
    <row r="7" spans="1:11" ht="22.5" customHeight="1" x14ac:dyDescent="0.3">
      <c r="A7" s="137"/>
      <c r="B7" s="182" t="s">
        <v>605</v>
      </c>
      <c r="C7" s="180"/>
      <c r="D7" s="180"/>
      <c r="E7" s="180"/>
      <c r="F7" s="180"/>
      <c r="G7" s="181"/>
      <c r="H7" s="137"/>
    </row>
    <row r="8" spans="1:11" ht="12.75" x14ac:dyDescent="0.2">
      <c r="A8" s="137"/>
      <c r="B8" s="179" t="s">
        <v>604</v>
      </c>
      <c r="C8" s="180"/>
      <c r="D8" s="180"/>
      <c r="E8" s="180"/>
      <c r="F8" s="180"/>
      <c r="G8" s="181"/>
      <c r="H8" s="137"/>
    </row>
    <row r="9" spans="1:11" ht="7.5" customHeight="1" x14ac:dyDescent="0.2">
      <c r="A9" s="137"/>
      <c r="B9" s="160"/>
      <c r="C9" s="159"/>
      <c r="D9" s="159"/>
      <c r="E9" s="159"/>
      <c r="F9" s="159"/>
      <c r="G9" s="158"/>
      <c r="H9" s="137"/>
    </row>
    <row r="10" spans="1:11" s="153" customFormat="1" ht="11.25" customHeight="1" x14ac:dyDescent="0.2">
      <c r="A10" s="154"/>
      <c r="B10" s="157" t="s">
        <v>601</v>
      </c>
      <c r="C10" s="156" t="s">
        <v>601</v>
      </c>
      <c r="D10" s="156"/>
      <c r="E10" s="156"/>
      <c r="F10" s="156"/>
      <c r="G10" s="155"/>
      <c r="H10" s="154"/>
    </row>
    <row r="11" spans="1:11" s="149" customFormat="1" ht="12.75" customHeight="1" x14ac:dyDescent="0.2">
      <c r="A11" s="152"/>
      <c r="B11" s="134" t="s">
        <v>601</v>
      </c>
      <c r="C11" s="144"/>
      <c r="D11" s="133"/>
      <c r="E11" s="133"/>
      <c r="F11" s="133"/>
      <c r="G11" s="132"/>
      <c r="H11" s="151"/>
      <c r="I11" s="150"/>
      <c r="J11" s="150"/>
      <c r="K11" s="150"/>
    </row>
    <row r="12" spans="1:11" s="137" customFormat="1" ht="12" x14ac:dyDescent="0.2">
      <c r="B12" s="134" t="s">
        <v>601</v>
      </c>
      <c r="C12" s="133"/>
      <c r="D12" s="142"/>
      <c r="F12" s="133"/>
      <c r="G12" s="148"/>
      <c r="H12" s="126"/>
    </row>
    <row r="13" spans="1:11" ht="15.75" thickBot="1" x14ac:dyDescent="0.25">
      <c r="B13" s="134" t="s">
        <v>601</v>
      </c>
      <c r="C13" s="147"/>
      <c r="D13" s="146"/>
      <c r="E13" s="146"/>
      <c r="F13" s="146"/>
      <c r="G13" s="136"/>
    </row>
    <row r="14" spans="1:11" ht="12" x14ac:dyDescent="0.2">
      <c r="B14" s="134" t="s">
        <v>601</v>
      </c>
      <c r="C14" s="183" t="s">
        <v>603</v>
      </c>
      <c r="D14" s="184"/>
      <c r="E14" s="184"/>
      <c r="F14" s="185"/>
      <c r="G14" s="136"/>
    </row>
    <row r="15" spans="1:11" ht="12" x14ac:dyDescent="0.2">
      <c r="B15" s="134" t="s">
        <v>601</v>
      </c>
      <c r="C15" s="186"/>
      <c r="D15" s="187"/>
      <c r="E15" s="187"/>
      <c r="F15" s="188"/>
      <c r="G15" s="136"/>
    </row>
    <row r="16" spans="1:11" ht="12" x14ac:dyDescent="0.2">
      <c r="B16" s="134" t="s">
        <v>601</v>
      </c>
      <c r="C16" s="186"/>
      <c r="D16" s="187"/>
      <c r="E16" s="187"/>
      <c r="F16" s="188"/>
      <c r="G16" s="136"/>
    </row>
    <row r="17" spans="2:8" ht="12" x14ac:dyDescent="0.2">
      <c r="B17" s="134" t="s">
        <v>601</v>
      </c>
      <c r="C17" s="186"/>
      <c r="D17" s="187"/>
      <c r="E17" s="187"/>
      <c r="F17" s="188"/>
      <c r="G17" s="136"/>
    </row>
    <row r="18" spans="2:8" ht="12" x14ac:dyDescent="0.2">
      <c r="B18" s="134" t="s">
        <v>601</v>
      </c>
      <c r="C18" s="186"/>
      <c r="D18" s="187"/>
      <c r="E18" s="187"/>
      <c r="F18" s="188"/>
      <c r="G18" s="136"/>
      <c r="H18" s="133"/>
    </row>
    <row r="19" spans="2:8" ht="12" x14ac:dyDescent="0.2">
      <c r="B19" s="134" t="s">
        <v>601</v>
      </c>
      <c r="C19" s="186"/>
      <c r="D19" s="187"/>
      <c r="E19" s="187"/>
      <c r="F19" s="188"/>
      <c r="G19" s="132"/>
    </row>
    <row r="20" spans="2:8" ht="12" x14ac:dyDescent="0.2">
      <c r="B20" s="134" t="s">
        <v>601</v>
      </c>
      <c r="C20" s="186"/>
      <c r="D20" s="187"/>
      <c r="E20" s="187"/>
      <c r="F20" s="188"/>
      <c r="G20" s="136"/>
    </row>
    <row r="21" spans="2:8" ht="12" x14ac:dyDescent="0.2">
      <c r="B21" s="134" t="s">
        <v>601</v>
      </c>
      <c r="C21" s="186"/>
      <c r="D21" s="187"/>
      <c r="E21" s="187"/>
      <c r="F21" s="188"/>
      <c r="G21" s="136"/>
    </row>
    <row r="22" spans="2:8" ht="12.75" thickBot="1" x14ac:dyDescent="0.25">
      <c r="B22" s="134"/>
      <c r="C22" s="189"/>
      <c r="D22" s="190"/>
      <c r="E22" s="190"/>
      <c r="F22" s="191"/>
      <c r="G22" s="136"/>
    </row>
    <row r="23" spans="2:8" ht="12" x14ac:dyDescent="0.2">
      <c r="B23" s="134" t="s">
        <v>601</v>
      </c>
      <c r="C23" s="133"/>
      <c r="D23" s="133"/>
      <c r="E23" s="133"/>
      <c r="F23" s="133"/>
      <c r="G23" s="132"/>
    </row>
    <row r="24" spans="2:8" ht="12" x14ac:dyDescent="0.2">
      <c r="B24" s="134" t="s">
        <v>601</v>
      </c>
      <c r="C24" s="139"/>
      <c r="D24" s="142"/>
      <c r="E24" s="133"/>
      <c r="F24" s="145"/>
      <c r="G24" s="136"/>
    </row>
    <row r="25" spans="2:8" ht="12" x14ac:dyDescent="0.2">
      <c r="B25" s="134" t="s">
        <v>601</v>
      </c>
      <c r="C25" s="133" t="s">
        <v>601</v>
      </c>
      <c r="D25" s="133"/>
      <c r="E25" s="133"/>
      <c r="F25" s="133"/>
      <c r="G25" s="132"/>
    </row>
    <row r="26" spans="2:8" ht="12" x14ac:dyDescent="0.2">
      <c r="B26" s="134" t="s">
        <v>601</v>
      </c>
      <c r="C26" s="144" t="s">
        <v>617</v>
      </c>
      <c r="D26" s="133"/>
      <c r="E26" s="133"/>
      <c r="F26" s="133"/>
      <c r="G26" s="132"/>
    </row>
    <row r="27" spans="2:8" x14ac:dyDescent="0.2">
      <c r="B27" s="138"/>
      <c r="C27" s="137"/>
      <c r="D27" s="137"/>
      <c r="E27" s="137"/>
      <c r="F27" s="137"/>
      <c r="G27" s="136"/>
    </row>
    <row r="28" spans="2:8" ht="12" x14ac:dyDescent="0.2">
      <c r="B28" s="134" t="s">
        <v>601</v>
      </c>
      <c r="C28" s="133" t="s">
        <v>609</v>
      </c>
      <c r="D28" s="142">
        <f>'INCOME STATEMENT 2011'!G45</f>
        <v>32236.700000000004</v>
      </c>
      <c r="E28" s="133"/>
      <c r="F28" s="133"/>
      <c r="G28" s="136"/>
    </row>
    <row r="29" spans="2:8" ht="12" x14ac:dyDescent="0.2">
      <c r="B29" s="134" t="s">
        <v>601</v>
      </c>
      <c r="C29" s="133" t="s">
        <v>610</v>
      </c>
      <c r="D29" s="142"/>
      <c r="E29" s="133"/>
      <c r="F29" s="133"/>
      <c r="G29" s="136"/>
    </row>
    <row r="30" spans="2:8" ht="12" x14ac:dyDescent="0.2">
      <c r="B30" s="134" t="s">
        <v>601</v>
      </c>
      <c r="C30" s="170" t="s">
        <v>611</v>
      </c>
      <c r="D30" s="142">
        <f>'INCOME STATEMENT 2011'!G29</f>
        <v>6626.7400000000007</v>
      </c>
      <c r="E30" s="133"/>
      <c r="F30" s="133"/>
      <c r="G30" s="136"/>
    </row>
    <row r="31" spans="2:8" ht="12.75" x14ac:dyDescent="0.2">
      <c r="B31" s="134" t="s">
        <v>601</v>
      </c>
      <c r="C31" s="171" t="s">
        <v>358</v>
      </c>
      <c r="D31" s="142">
        <f>'INCOME STATEMENT 2011'!G36</f>
        <v>5275.2800000000007</v>
      </c>
      <c r="E31" s="176"/>
      <c r="F31" s="177"/>
      <c r="G31" s="178"/>
    </row>
    <row r="32" spans="2:8" ht="12" x14ac:dyDescent="0.2">
      <c r="B32" s="134" t="s">
        <v>601</v>
      </c>
      <c r="C32" s="133"/>
      <c r="D32" s="142"/>
      <c r="E32" s="133"/>
      <c r="F32" s="133"/>
      <c r="G32" s="136"/>
    </row>
    <row r="33" spans="2:7" ht="12.75" thickBot="1" x14ac:dyDescent="0.25">
      <c r="B33" s="134" t="s">
        <v>601</v>
      </c>
      <c r="C33" s="139" t="s">
        <v>612</v>
      </c>
      <c r="D33" s="143">
        <f>D28-SUM(D30:D31)</f>
        <v>20334.680000000004</v>
      </c>
      <c r="E33" s="133"/>
      <c r="G33" s="136"/>
    </row>
    <row r="34" spans="2:7" ht="12" x14ac:dyDescent="0.2">
      <c r="B34" s="134" t="s">
        <v>601</v>
      </c>
      <c r="C34" s="139" t="s">
        <v>602</v>
      </c>
      <c r="D34" s="141">
        <v>157</v>
      </c>
      <c r="E34" s="133"/>
      <c r="G34" s="136"/>
    </row>
    <row r="35" spans="2:7" ht="12" x14ac:dyDescent="0.2">
      <c r="B35" s="134" t="s">
        <v>601</v>
      </c>
      <c r="C35" s="139"/>
      <c r="D35" s="137"/>
      <c r="E35" s="133"/>
      <c r="F35" s="140"/>
      <c r="G35" s="136"/>
    </row>
    <row r="36" spans="2:7" ht="12" x14ac:dyDescent="0.2">
      <c r="B36" s="134" t="s">
        <v>601</v>
      </c>
      <c r="C36" s="133" t="s">
        <v>601</v>
      </c>
      <c r="D36" s="133"/>
      <c r="E36" s="133"/>
      <c r="F36" s="133"/>
      <c r="G36" s="132"/>
    </row>
    <row r="37" spans="2:7" ht="12" x14ac:dyDescent="0.2">
      <c r="B37" s="134" t="s">
        <v>601</v>
      </c>
      <c r="C37" s="139" t="s">
        <v>616</v>
      </c>
      <c r="D37" s="172">
        <f>D33/D34</f>
        <v>129.52025477707008</v>
      </c>
      <c r="E37" s="192" t="s">
        <v>624</v>
      </c>
      <c r="F37" s="192"/>
      <c r="G37" s="193"/>
    </row>
    <row r="38" spans="2:7" x14ac:dyDescent="0.2">
      <c r="B38" s="138"/>
      <c r="C38" s="137"/>
      <c r="D38" s="137"/>
      <c r="E38" s="192"/>
      <c r="F38" s="192"/>
      <c r="G38" s="193"/>
    </row>
    <row r="39" spans="2:7" x14ac:dyDescent="0.2">
      <c r="B39" s="138"/>
      <c r="C39" s="137"/>
      <c r="D39" s="137"/>
      <c r="E39" s="137"/>
      <c r="F39" s="137"/>
      <c r="G39" s="136"/>
    </row>
    <row r="40" spans="2:7" x14ac:dyDescent="0.2">
      <c r="B40" s="138"/>
      <c r="C40" s="137" t="s">
        <v>621</v>
      </c>
      <c r="D40" s="173">
        <v>900</v>
      </c>
      <c r="E40" s="137" t="s">
        <v>618</v>
      </c>
      <c r="F40" s="137"/>
      <c r="G40" s="136"/>
    </row>
    <row r="41" spans="2:7" x14ac:dyDescent="0.2">
      <c r="B41" s="138"/>
      <c r="C41" s="137"/>
      <c r="D41" s="173">
        <v>500</v>
      </c>
      <c r="E41" s="137" t="s">
        <v>619</v>
      </c>
      <c r="F41" s="137"/>
      <c r="G41" s="136"/>
    </row>
    <row r="42" spans="2:7" x14ac:dyDescent="0.2">
      <c r="B42" s="138"/>
      <c r="C42" s="137"/>
      <c r="D42" s="173">
        <v>2000</v>
      </c>
      <c r="E42" s="137" t="s">
        <v>620</v>
      </c>
      <c r="F42" s="137"/>
      <c r="G42" s="136"/>
    </row>
    <row r="43" spans="2:7" x14ac:dyDescent="0.2">
      <c r="B43" s="138"/>
      <c r="C43" s="137"/>
      <c r="D43" s="137"/>
      <c r="E43" s="137"/>
      <c r="F43" s="137"/>
      <c r="G43" s="136"/>
    </row>
    <row r="44" spans="2:7" x14ac:dyDescent="0.2">
      <c r="B44" s="138"/>
      <c r="C44" s="137"/>
      <c r="D44" s="137"/>
      <c r="E44" s="137"/>
      <c r="F44" s="137"/>
      <c r="G44" s="136"/>
    </row>
    <row r="45" spans="2:7" ht="12" x14ac:dyDescent="0.2">
      <c r="B45" s="134" t="s">
        <v>601</v>
      </c>
      <c r="C45" s="139" t="s">
        <v>622</v>
      </c>
      <c r="D45" s="133"/>
      <c r="E45" s="133"/>
      <c r="F45" s="133"/>
      <c r="G45" s="135"/>
    </row>
    <row r="46" spans="2:7" ht="12" x14ac:dyDescent="0.2">
      <c r="B46" s="134" t="s">
        <v>601</v>
      </c>
      <c r="C46" s="133" t="s">
        <v>623</v>
      </c>
      <c r="D46" s="133"/>
      <c r="E46" s="133"/>
      <c r="F46" s="133"/>
      <c r="G46" s="132"/>
    </row>
    <row r="47" spans="2:7" ht="12" x14ac:dyDescent="0.2">
      <c r="B47" s="134" t="s">
        <v>601</v>
      </c>
      <c r="C47" s="133" t="s">
        <v>601</v>
      </c>
      <c r="D47" s="133"/>
      <c r="E47" s="133"/>
      <c r="F47" s="133"/>
      <c r="G47" s="132"/>
    </row>
    <row r="48" spans="2:7" ht="12" thickBot="1" x14ac:dyDescent="0.25">
      <c r="B48" s="131"/>
      <c r="C48" s="130"/>
      <c r="D48" s="130"/>
      <c r="E48" s="130"/>
      <c r="F48" s="130"/>
      <c r="G48" s="129"/>
    </row>
    <row r="51" spans="2:6" ht="12.75" x14ac:dyDescent="0.2">
      <c r="B51" s="128"/>
      <c r="C51" s="128"/>
      <c r="D51" s="128"/>
      <c r="E51" s="128"/>
      <c r="F51" s="128"/>
    </row>
    <row r="52" spans="2:6" ht="12.75" x14ac:dyDescent="0.2">
      <c r="B52" s="128"/>
      <c r="C52" s="128"/>
      <c r="D52" s="128"/>
      <c r="E52" s="128"/>
      <c r="F52" s="128"/>
    </row>
    <row r="53" spans="2:6" ht="12.75" x14ac:dyDescent="0.2">
      <c r="B53" s="128"/>
      <c r="C53" s="128"/>
      <c r="D53" s="128"/>
      <c r="E53" s="128"/>
      <c r="F53" s="128"/>
    </row>
    <row r="54" spans="2:6" ht="12.75" x14ac:dyDescent="0.2">
      <c r="B54" s="128"/>
      <c r="C54" s="128"/>
      <c r="D54" s="128"/>
      <c r="E54" s="128"/>
      <c r="F54" s="128"/>
    </row>
    <row r="55" spans="2:6" ht="12.75" x14ac:dyDescent="0.2">
      <c r="B55" s="128"/>
      <c r="C55" s="128"/>
      <c r="D55" s="128"/>
      <c r="E55" s="128"/>
      <c r="F55" s="128"/>
    </row>
    <row r="56" spans="2:6" ht="12.75" x14ac:dyDescent="0.2">
      <c r="B56" s="128"/>
      <c r="C56" s="128"/>
      <c r="D56" s="128"/>
      <c r="E56" s="128"/>
      <c r="F56" s="128"/>
    </row>
    <row r="57" spans="2:6" ht="12.75" x14ac:dyDescent="0.2">
      <c r="B57" s="128"/>
      <c r="C57" s="128"/>
      <c r="D57" s="128"/>
      <c r="E57" s="128"/>
      <c r="F57" s="128"/>
    </row>
    <row r="58" spans="2:6" ht="12.75" x14ac:dyDescent="0.2">
      <c r="B58" s="128"/>
      <c r="C58" s="128"/>
      <c r="D58" s="128"/>
      <c r="E58" s="128"/>
      <c r="F58" s="128"/>
    </row>
  </sheetData>
  <mergeCells count="5">
    <mergeCell ref="E31:G31"/>
    <mergeCell ref="B8:G8"/>
    <mergeCell ref="B7:G7"/>
    <mergeCell ref="C14:F22"/>
    <mergeCell ref="E37:G38"/>
  </mergeCells>
  <pageMargins left="0.19685039370078741" right="0.19685039370078741" top="0.19685039370078741" bottom="0.19685039370078741" header="0" footer="0"/>
  <pageSetup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General AC 011127042</vt:lpstr>
      <vt:lpstr>Canteen AC 200455562</vt:lpstr>
      <vt:lpstr>INCOME STATEMENT 2011</vt:lpstr>
      <vt:lpstr>BALANCE SHEET 2011</vt:lpstr>
      <vt:lpstr>FEE JUSTIFICATION 2012</vt:lpstr>
      <vt:lpstr>'BALANCE SHEET 2011'!Print_Area</vt:lpstr>
      <vt:lpstr>'Canteen AC 200455562'!Print_Area</vt:lpstr>
      <vt:lpstr>'General AC 011127042'!Print_Area</vt:lpstr>
      <vt:lpstr>'INCOME STATEMENT 2011'!Print_Area</vt:lpstr>
      <vt:lpstr>'INCOME STATEMENT 2011'!Print_Titles</vt:lpstr>
    </vt:vector>
  </TitlesOfParts>
  <Company>Home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Smart, Stephen</dc:creator>
  <cp:lastModifiedBy>Smart, Stephen</cp:lastModifiedBy>
  <cp:lastPrinted>2011-03-29T05:58:15Z</cp:lastPrinted>
  <dcterms:created xsi:type="dcterms:W3CDTF">2010-03-28T08:00:31Z</dcterms:created>
  <dcterms:modified xsi:type="dcterms:W3CDTF">2011-10-19T09:54:41Z</dcterms:modified>
</cp:coreProperties>
</file>